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ОШ 2025-2026\09.10.2025. Окружающий мир\"/>
    </mc:Choice>
  </mc:AlternateContent>
  <bookViews>
    <workbookView xWindow="0" yWindow="0" windowWidth="20490" windowHeight="7905" tabRatio="500" activeTab="4"/>
  </bookViews>
  <sheets>
    <sheet name="Инструкция" sheetId="1" r:id="rId1"/>
    <sheet name="2 класс" sheetId="2" r:id="rId2"/>
    <sheet name="3 класс" sheetId="3" r:id="rId3"/>
    <sheet name="4 класс" sheetId="4" r:id="rId4"/>
    <sheet name="Сводная" sheetId="5" r:id="rId5"/>
  </sheets>
  <definedNames>
    <definedName name="_xlnm._FilterDatabase" localSheetId="1" hidden="1">'2 класс'!$A$10:$R$10</definedName>
    <definedName name="_xlnm._FilterDatabase" localSheetId="2" hidden="1">'3 класс'!$A$10:$R$10</definedName>
    <definedName name="_xlnm._FilterDatabase" localSheetId="3" hidden="1">'4 класс'!$A$10:$R$10</definedName>
    <definedName name="closed" localSheetId="1">#REF!</definedName>
    <definedName name="closed" localSheetId="3">#REF!</definedName>
    <definedName name="closed">#REF!</definedName>
    <definedName name="location" localSheetId="1">#REF!</definedName>
    <definedName name="location" localSheetId="3">#REF!</definedName>
    <definedName name="location">#REF!</definedName>
    <definedName name="school_type" localSheetId="1">'2 класс'!$B$2:$B$7</definedName>
    <definedName name="school_type" localSheetId="2">'3 класс'!$B$2:$B$7</definedName>
    <definedName name="school_type" localSheetId="3">'4 класс'!$B$2:$B$7</definedName>
    <definedName name="school_type">#REF!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20" i="4" l="1"/>
  <c r="N19" i="4"/>
  <c r="N18" i="4"/>
  <c r="N17" i="4"/>
  <c r="N12" i="4"/>
  <c r="N22" i="4"/>
  <c r="N16" i="4"/>
  <c r="N11" i="4"/>
  <c r="N14" i="4"/>
  <c r="N21" i="4" l="1"/>
  <c r="N13" i="4"/>
  <c r="N15" i="4"/>
  <c r="K9" i="4"/>
  <c r="H9" i="4"/>
  <c r="R2" i="4"/>
  <c r="N32" i="3"/>
  <c r="N30" i="3"/>
  <c r="N28" i="3"/>
  <c r="N22" i="3"/>
  <c r="N16" i="3"/>
  <c r="N15" i="3"/>
  <c r="N13" i="3"/>
  <c r="N11" i="3"/>
  <c r="N20" i="2"/>
  <c r="N23" i="2"/>
  <c r="N31" i="2"/>
  <c r="N33" i="2"/>
  <c r="N34" i="2"/>
  <c r="N27" i="2"/>
  <c r="L9" i="4" l="1"/>
  <c r="P11" i="4" s="1"/>
  <c r="P20" i="4"/>
  <c r="O19" i="4"/>
  <c r="P18" i="4"/>
  <c r="O17" i="4"/>
  <c r="P12" i="4"/>
  <c r="O22" i="4"/>
  <c r="P16" i="4"/>
  <c r="O11" i="4"/>
  <c r="O20" i="4"/>
  <c r="P19" i="4"/>
  <c r="O18" i="4"/>
  <c r="P17" i="4"/>
  <c r="O12" i="4"/>
  <c r="P22" i="4"/>
  <c r="O16" i="4"/>
  <c r="O14" i="4"/>
  <c r="P15" i="4"/>
  <c r="O21" i="4"/>
  <c r="O15" i="4"/>
  <c r="O13" i="4"/>
  <c r="P21" i="4"/>
  <c r="N33" i="3" l="1"/>
  <c r="N31" i="3"/>
  <c r="N29" i="3"/>
  <c r="N21" i="3"/>
  <c r="N23" i="3"/>
  <c r="N26" i="3"/>
  <c r="N36" i="3"/>
  <c r="N35" i="3"/>
  <c r="N27" i="3"/>
  <c r="N34" i="3"/>
  <c r="N12" i="3"/>
  <c r="N20" i="3"/>
  <c r="N25" i="3"/>
  <c r="N19" i="3"/>
  <c r="N24" i="3"/>
  <c r="N17" i="3"/>
  <c r="N14" i="3"/>
  <c r="N18" i="3"/>
  <c r="K9" i="3"/>
  <c r="H9" i="3"/>
  <c r="N29" i="2"/>
  <c r="N30" i="2"/>
  <c r="N32" i="2"/>
  <c r="N19" i="2"/>
  <c r="N26" i="2"/>
  <c r="N25" i="2"/>
  <c r="N24" i="2"/>
  <c r="N28" i="2"/>
  <c r="N21" i="2"/>
  <c r="N16" i="2"/>
  <c r="N12" i="2"/>
  <c r="N22" i="2"/>
  <c r="N18" i="2"/>
  <c r="N17" i="2"/>
  <c r="N15" i="2"/>
  <c r="N11" i="2"/>
  <c r="N13" i="2"/>
  <c r="N14" i="2"/>
  <c r="K9" i="2"/>
  <c r="H9" i="2"/>
  <c r="O32" i="3" l="1"/>
  <c r="O16" i="3"/>
  <c r="O11" i="3"/>
  <c r="P28" i="3"/>
  <c r="O22" i="3"/>
  <c r="P13" i="3"/>
  <c r="P30" i="3"/>
  <c r="O28" i="3"/>
  <c r="P15" i="3"/>
  <c r="O13" i="3"/>
  <c r="O30" i="3"/>
  <c r="O15" i="3"/>
  <c r="O29" i="2"/>
  <c r="P20" i="2"/>
  <c r="O23" i="2"/>
  <c r="P34" i="2"/>
  <c r="O20" i="2"/>
  <c r="P33" i="2"/>
  <c r="O34" i="2"/>
  <c r="P31" i="2"/>
  <c r="O33" i="2"/>
  <c r="O27" i="2"/>
  <c r="O31" i="2"/>
  <c r="P31" i="3"/>
  <c r="O33" i="3"/>
  <c r="P33" i="3"/>
  <c r="O31" i="3"/>
  <c r="O29" i="3"/>
  <c r="P29" i="3"/>
  <c r="O21" i="3"/>
  <c r="O23" i="3"/>
  <c r="O36" i="3"/>
  <c r="P26" i="3"/>
  <c r="O26" i="3"/>
  <c r="P36" i="3"/>
  <c r="O35" i="3"/>
  <c r="P35" i="3"/>
  <c r="P34" i="3"/>
  <c r="O27" i="3"/>
  <c r="O34" i="3"/>
  <c r="O13" i="2"/>
  <c r="O18" i="2"/>
  <c r="O25" i="2"/>
  <c r="O30" i="2"/>
  <c r="L9" i="3"/>
  <c r="P12" i="3" s="1"/>
  <c r="O18" i="3"/>
  <c r="P14" i="3"/>
  <c r="O19" i="3"/>
  <c r="P25" i="3"/>
  <c r="L9" i="2"/>
  <c r="P11" i="2" s="1"/>
  <c r="O14" i="2"/>
  <c r="P13" i="2"/>
  <c r="O17" i="2"/>
  <c r="P18" i="2"/>
  <c r="O16" i="2"/>
  <c r="O24" i="2"/>
  <c r="O32" i="2"/>
  <c r="O24" i="3"/>
  <c r="O12" i="3"/>
  <c r="P17" i="2"/>
  <c r="O12" i="2"/>
  <c r="O28" i="2"/>
  <c r="O19" i="2"/>
  <c r="P32" i="2"/>
  <c r="O17" i="3"/>
  <c r="P24" i="3"/>
  <c r="O20" i="3"/>
  <c r="P14" i="2"/>
  <c r="O15" i="2"/>
  <c r="O11" i="2"/>
  <c r="P15" i="2"/>
  <c r="O22" i="2"/>
  <c r="P12" i="2"/>
  <c r="O21" i="2"/>
  <c r="O26" i="2"/>
  <c r="P19" i="2"/>
  <c r="O14" i="3"/>
  <c r="O25" i="3"/>
  <c r="R6" i="4" l="1"/>
  <c r="R4" i="4"/>
  <c r="P27" i="3"/>
  <c r="R4" i="2"/>
  <c r="R8" i="4" l="1"/>
  <c r="C9" i="5"/>
  <c r="D10" i="5" s="1"/>
  <c r="C10" i="5" s="1"/>
  <c r="R8" i="2"/>
  <c r="P9" i="2" s="1"/>
  <c r="R9" i="2" s="1"/>
  <c r="R8" i="3"/>
  <c r="P9" i="3" s="1"/>
  <c r="R9" i="3" s="1"/>
  <c r="P9" i="4" l="1"/>
  <c r="R9" i="4" s="1"/>
</calcChain>
</file>

<file path=xl/sharedStrings.xml><?xml version="1.0" encoding="utf-8"?>
<sst xmlns="http://schemas.openxmlformats.org/spreadsheetml/2006/main" count="923" uniqueCount="333">
  <si>
    <t>Ранжированный список участников школьного этапа всероссийской олимпиады школьников 
по окружающему миру во 2 классах в 2025-2026 учебном году</t>
  </si>
  <si>
    <t>Количество участников по классу</t>
  </si>
  <si>
    <t>Предмет олимпиады:</t>
  </si>
  <si>
    <t>Русский язык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</si>
  <si>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</si>
  <si>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</si>
  <si>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</si>
  <si>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</si>
  <si>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</si>
  <si>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</si>
  <si>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</si>
  <si>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</si>
  <si>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</si>
  <si>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</si>
  <si>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</si>
  <si>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</si>
  <si>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9 октября 2025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</si>
  <si>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</si>
  <si>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</si>
  <si>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</si>
  <si>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</si>
  <si>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</si>
  <si>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</si>
  <si>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</si>
  <si>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</si>
  <si>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</si>
  <si>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</si>
  <si>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</si>
  <si>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</si>
  <si>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</si>
  <si>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</si>
  <si>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</si>
  <si>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</si>
  <si>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</si>
  <si>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</si>
  <si>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</si>
  <si>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</si>
  <si>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</si>
  <si>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</si>
  <si>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</si>
  <si>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 xml:space="preserve">Миннигареева </t>
  </si>
  <si>
    <t xml:space="preserve">Динара </t>
  </si>
  <si>
    <t>Ураловна</t>
  </si>
  <si>
    <t>не имеется</t>
  </si>
  <si>
    <t>нет</t>
  </si>
  <si>
    <t>МБОУ ТГ №11</t>
  </si>
  <si>
    <t>2а</t>
  </si>
  <si>
    <t>О-2-14</t>
  </si>
  <si>
    <t>Гильмутдинова Альфия Мавлитовна</t>
  </si>
  <si>
    <t xml:space="preserve">Хайруллина </t>
  </si>
  <si>
    <t xml:space="preserve">Малика </t>
  </si>
  <si>
    <t>Рамзиловна</t>
  </si>
  <si>
    <t>О-2-13</t>
  </si>
  <si>
    <t xml:space="preserve">Мукусова </t>
  </si>
  <si>
    <t xml:space="preserve">Анна </t>
  </si>
  <si>
    <t>Маратовна</t>
  </si>
  <si>
    <t>да</t>
  </si>
  <si>
    <t>О-2-12</t>
  </si>
  <si>
    <t xml:space="preserve">Маннанов </t>
  </si>
  <si>
    <t xml:space="preserve">Дарьян </t>
  </si>
  <si>
    <t>Ильгамович</t>
  </si>
  <si>
    <t>О-2-15</t>
  </si>
  <si>
    <t xml:space="preserve">Шафигуллина </t>
  </si>
  <si>
    <t xml:space="preserve">Амалия </t>
  </si>
  <si>
    <t>Ириковна</t>
  </si>
  <si>
    <t>О-2-17</t>
  </si>
  <si>
    <t xml:space="preserve">Сосновских </t>
  </si>
  <si>
    <t xml:space="preserve">Верноика </t>
  </si>
  <si>
    <t>Владимировна</t>
  </si>
  <si>
    <t>2б</t>
  </si>
  <si>
    <t>О-2-7</t>
  </si>
  <si>
    <t>Галимова Айгуль Айратовна</t>
  </si>
  <si>
    <t>Аглиева</t>
  </si>
  <si>
    <t xml:space="preserve">Ясмина </t>
  </si>
  <si>
    <t>Рамисовна</t>
  </si>
  <si>
    <t>О-2-1</t>
  </si>
  <si>
    <t xml:space="preserve">Давыдова </t>
  </si>
  <si>
    <t xml:space="preserve">Николь </t>
  </si>
  <si>
    <t>Денисовна</t>
  </si>
  <si>
    <t>О-2-16</t>
  </si>
  <si>
    <t xml:space="preserve">Канипова </t>
  </si>
  <si>
    <t>О-2-5</t>
  </si>
  <si>
    <t>участник</t>
  </si>
  <si>
    <t>Галлямутдинов</t>
  </si>
  <si>
    <t>Раиль</t>
  </si>
  <si>
    <t>Ильдусович</t>
  </si>
  <si>
    <t>О-2-2</t>
  </si>
  <si>
    <t xml:space="preserve">Ибядуллина </t>
  </si>
  <si>
    <t xml:space="preserve">Яна </t>
  </si>
  <si>
    <t xml:space="preserve">Вадимовна </t>
  </si>
  <si>
    <t>О-2-3</t>
  </si>
  <si>
    <t xml:space="preserve">Сулейманов </t>
  </si>
  <si>
    <t xml:space="preserve">Станислав </t>
  </si>
  <si>
    <t>Александрович</t>
  </si>
  <si>
    <t>О-2-9</t>
  </si>
  <si>
    <t xml:space="preserve">Камалтдинов </t>
  </si>
  <si>
    <t xml:space="preserve">Камиль </t>
  </si>
  <si>
    <t>Ильдарович</t>
  </si>
  <si>
    <t>О-2-4</t>
  </si>
  <si>
    <t xml:space="preserve">Мифтахов </t>
  </si>
  <si>
    <t xml:space="preserve">Сабир </t>
  </si>
  <si>
    <t>Зинфирович</t>
  </si>
  <si>
    <t>О-2-6</t>
  </si>
  <si>
    <t xml:space="preserve">Илья </t>
  </si>
  <si>
    <t xml:space="preserve">Сергеевич </t>
  </si>
  <si>
    <t>О-2-8</t>
  </si>
  <si>
    <t>Атаназарлов</t>
  </si>
  <si>
    <t>Парвозбек</t>
  </si>
  <si>
    <t>Умитбек Угли</t>
  </si>
  <si>
    <t>О-2-11</t>
  </si>
  <si>
    <t xml:space="preserve">Кадыров </t>
  </si>
  <si>
    <t xml:space="preserve">Реналь </t>
  </si>
  <si>
    <t xml:space="preserve">Рустамович </t>
  </si>
  <si>
    <t>О-2-18</t>
  </si>
  <si>
    <t>Фарукшина</t>
  </si>
  <si>
    <t>София</t>
  </si>
  <si>
    <t>Рустамовна</t>
  </si>
  <si>
    <t>О-2-10</t>
  </si>
  <si>
    <t>Состав жюри:</t>
  </si>
  <si>
    <t>Окружающий мир</t>
  </si>
  <si>
    <t>9 октября 2025 год</t>
  </si>
  <si>
    <t>Гимазетдинов</t>
  </si>
  <si>
    <t>Рамиль</t>
  </si>
  <si>
    <t>Рустамович</t>
  </si>
  <si>
    <t>3а</t>
  </si>
  <si>
    <t>О-3-1</t>
  </si>
  <si>
    <t>Мугинова Лилия Магсумовна</t>
  </si>
  <si>
    <t>Закирова</t>
  </si>
  <si>
    <t>Розалия</t>
  </si>
  <si>
    <t>Альбертовна</t>
  </si>
  <si>
    <t>О-3-2</t>
  </si>
  <si>
    <t>Имаева</t>
  </si>
  <si>
    <t>Сафира</t>
  </si>
  <si>
    <t>Сулеймановна</t>
  </si>
  <si>
    <t>О-3-3</t>
  </si>
  <si>
    <t xml:space="preserve">Калимуллина </t>
  </si>
  <si>
    <t>Эмилия</t>
  </si>
  <si>
    <t>Тимуровна</t>
  </si>
  <si>
    <t>О-3-4</t>
  </si>
  <si>
    <t>Морозова</t>
  </si>
  <si>
    <t>Виктория</t>
  </si>
  <si>
    <t>Николаевна</t>
  </si>
  <si>
    <t>О-3-5</t>
  </si>
  <si>
    <t>Санников</t>
  </si>
  <si>
    <t>Тимофей</t>
  </si>
  <si>
    <t>Дмитриевич</t>
  </si>
  <si>
    <t>О-3-6</t>
  </si>
  <si>
    <t>Фаррахова</t>
  </si>
  <si>
    <t>Сафина</t>
  </si>
  <si>
    <t>Ришатовна</t>
  </si>
  <si>
    <t>О-3-7</t>
  </si>
  <si>
    <t>Шаяхметов</t>
  </si>
  <si>
    <t>Радмир</t>
  </si>
  <si>
    <t>Булатович</t>
  </si>
  <si>
    <t>О-3-8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</si>
  <si>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</si>
  <si>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</si>
  <si>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</si>
  <si>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</si>
  <si>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</si>
  <si>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О-3-9</t>
  </si>
  <si>
    <t>О-3-10</t>
  </si>
  <si>
    <t>О-3-11</t>
  </si>
  <si>
    <t>О-3-12</t>
  </si>
  <si>
    <t>О-3-13</t>
  </si>
  <si>
    <t>О-3-15</t>
  </si>
  <si>
    <t>О-3-16</t>
  </si>
  <si>
    <t>О-3-17</t>
  </si>
  <si>
    <t>О-3-18</t>
  </si>
  <si>
    <t>0-3-14</t>
  </si>
  <si>
    <t>Идрисова</t>
  </si>
  <si>
    <t>Амира</t>
  </si>
  <si>
    <t>3б</t>
  </si>
  <si>
    <t>Роман</t>
  </si>
  <si>
    <t>Фаизов</t>
  </si>
  <si>
    <t>Русланович</t>
  </si>
  <si>
    <t>Фомина</t>
  </si>
  <si>
    <t>Кира</t>
  </si>
  <si>
    <t>Мухамадиева</t>
  </si>
  <si>
    <t>Рамина</t>
  </si>
  <si>
    <t>Ринатовна</t>
  </si>
  <si>
    <t>Хайруллин</t>
  </si>
  <si>
    <t>Амир</t>
  </si>
  <si>
    <t>Фархадович</t>
  </si>
  <si>
    <t>Антонова</t>
  </si>
  <si>
    <t>Дарья</t>
  </si>
  <si>
    <t>Яколевна</t>
  </si>
  <si>
    <t xml:space="preserve">Камалова </t>
  </si>
  <si>
    <t>Сафия</t>
  </si>
  <si>
    <t>Рафисовна</t>
  </si>
  <si>
    <t>Абдрафиков</t>
  </si>
  <si>
    <t>Денис</t>
  </si>
  <si>
    <t>Владиславович</t>
  </si>
  <si>
    <t xml:space="preserve">Муртаева </t>
  </si>
  <si>
    <t>Ахметзянова</t>
  </si>
  <si>
    <t>Лидия</t>
  </si>
  <si>
    <t>Дамировна</t>
  </si>
  <si>
    <t>Айнуровна</t>
  </si>
  <si>
    <t>призёр</t>
  </si>
  <si>
    <t>Ранжированный список участников школьного этапа всероссийской олимпиады школьников 
по окружающему миру в 3 классах в 2025-2026 учебном году</t>
  </si>
  <si>
    <t>Маннанова Ильгина Ильгамовна</t>
  </si>
  <si>
    <t>МБОУ "ТГ №11"</t>
  </si>
  <si>
    <t xml:space="preserve">Садыкова </t>
  </si>
  <si>
    <t>Анфиса</t>
  </si>
  <si>
    <t>Ильдаровна</t>
  </si>
  <si>
    <t>24.11.2017</t>
  </si>
  <si>
    <t>МБОУ "ТГ №11", Учебный Центр ЭКСПЕРТ</t>
  </si>
  <si>
    <t>ОМ-2-1</t>
  </si>
  <si>
    <t>призер</t>
  </si>
  <si>
    <t>Митряшкина Диана Закинуровна</t>
  </si>
  <si>
    <t>Учебный Центр ЭКСПЕРТ</t>
  </si>
  <si>
    <t>Низаметдинов</t>
  </si>
  <si>
    <t>Карим</t>
  </si>
  <si>
    <t>05.09.2016</t>
  </si>
  <si>
    <t>ОМ-2-2</t>
  </si>
  <si>
    <t>Прыгунов</t>
  </si>
  <si>
    <t>Даниил</t>
  </si>
  <si>
    <t>Денисович</t>
  </si>
  <si>
    <t>18.03.2017</t>
  </si>
  <si>
    <t>ОМ-2-3</t>
  </si>
  <si>
    <t>Шарипова</t>
  </si>
  <si>
    <t>Регина</t>
  </si>
  <si>
    <t>04.08.2016</t>
  </si>
  <si>
    <t>ОМ-2-4</t>
  </si>
  <si>
    <t>Кашапова</t>
  </si>
  <si>
    <t>Ралина</t>
  </si>
  <si>
    <t>Динаровна</t>
  </si>
  <si>
    <t>15.04.2017</t>
  </si>
  <si>
    <t>ОМ-2-5</t>
  </si>
  <si>
    <t>Габдрахманов</t>
  </si>
  <si>
    <t>Данияр</t>
  </si>
  <si>
    <t>Азатович</t>
  </si>
  <si>
    <t>04.05.2017</t>
  </si>
  <si>
    <t>ОМ-2-6</t>
  </si>
  <si>
    <t xml:space="preserve"> </t>
  </si>
  <si>
    <t>Хабибуллин</t>
  </si>
  <si>
    <t>Самир</t>
  </si>
  <si>
    <t>08.10.2015</t>
  </si>
  <si>
    <t>ОМ-3-1</t>
  </si>
  <si>
    <t xml:space="preserve">победитель </t>
  </si>
  <si>
    <t>Зайцева</t>
  </si>
  <si>
    <t>Екатерина</t>
  </si>
  <si>
    <t>Олеговна</t>
  </si>
  <si>
    <t>04.03.2016</t>
  </si>
  <si>
    <t>ОМ-3-3</t>
  </si>
  <si>
    <t>Попов</t>
  </si>
  <si>
    <t>Савелий</t>
  </si>
  <si>
    <t>Анатольевич</t>
  </si>
  <si>
    <t>06.02.2016</t>
  </si>
  <si>
    <t>ОМ-3-2</t>
  </si>
  <si>
    <t>Полюдов</t>
  </si>
  <si>
    <t>Кирилл</t>
  </si>
  <si>
    <t>25.03.2016</t>
  </si>
  <si>
    <t>ОМ-3-4</t>
  </si>
  <si>
    <t>Ахмадиев</t>
  </si>
  <si>
    <t>Айдарович</t>
  </si>
  <si>
    <t>17.06.2016</t>
  </si>
  <si>
    <t>ОМ-3-7</t>
  </si>
  <si>
    <t>Шарафутдинов</t>
  </si>
  <si>
    <t>Эмиль</t>
  </si>
  <si>
    <t>Динарович</t>
  </si>
  <si>
    <t>04.07.2016</t>
  </si>
  <si>
    <t>ОМ-3-5</t>
  </si>
  <si>
    <t>Галета</t>
  </si>
  <si>
    <t>Иван</t>
  </si>
  <si>
    <t>Васильевич</t>
  </si>
  <si>
    <t>15.05.2016</t>
  </si>
  <si>
    <t>ОМ-3-6</t>
  </si>
  <si>
    <t>Ибяев</t>
  </si>
  <si>
    <t>Дмитрий</t>
  </si>
  <si>
    <t>Артурович</t>
  </si>
  <si>
    <t>03.09.2015</t>
  </si>
  <si>
    <t>ОМ-3-8</t>
  </si>
  <si>
    <t>Александр</t>
  </si>
  <si>
    <t>12.12.2014</t>
  </si>
  <si>
    <t>ОМ-4-1</t>
  </si>
  <si>
    <t>Закирова Гузель Ирековна</t>
  </si>
  <si>
    <t>Василиса</t>
  </si>
  <si>
    <t>Спартаковна</t>
  </si>
  <si>
    <t>30.11.2015</t>
  </si>
  <si>
    <t>ОМ-4-2</t>
  </si>
  <si>
    <t>Ухарская</t>
  </si>
  <si>
    <t>Ульяна</t>
  </si>
  <si>
    <t>Евгеньевна</t>
  </si>
  <si>
    <t>01.11.2015</t>
  </si>
  <si>
    <t>ОМ-4-3</t>
  </si>
  <si>
    <t>Ранжированный список участников школьного этапа всероссийской олимпиады школьников 
по окружающему миру в 4 классах в 2025-2026 учебном году</t>
  </si>
  <si>
    <t>окружающий мир</t>
  </si>
  <si>
    <t>09.10.2025</t>
  </si>
  <si>
    <t xml:space="preserve">Хорматуллина </t>
  </si>
  <si>
    <t xml:space="preserve">Джамиля </t>
  </si>
  <si>
    <t xml:space="preserve">Инсафовна </t>
  </si>
  <si>
    <t xml:space="preserve">4 А </t>
  </si>
  <si>
    <t>ОМ-4-9</t>
  </si>
  <si>
    <t xml:space="preserve">Байназарова Зимфира Фагимовна </t>
  </si>
  <si>
    <t>МБОУ "ТГ№11"</t>
  </si>
  <si>
    <t>Шайхумова</t>
  </si>
  <si>
    <t>Чулпан</t>
  </si>
  <si>
    <t>ОМ-4-8</t>
  </si>
  <si>
    <t xml:space="preserve">Газизова </t>
  </si>
  <si>
    <t>Амалия</t>
  </si>
  <si>
    <t>Ильшатовна</t>
  </si>
  <si>
    <t>4Б</t>
  </si>
  <si>
    <t>Гельмутдинова Гузель Газимовна</t>
  </si>
  <si>
    <t>Галлямова</t>
  </si>
  <si>
    <t>Робертовна</t>
  </si>
  <si>
    <t>ОМ-4-4</t>
  </si>
  <si>
    <t>Ипполитов</t>
  </si>
  <si>
    <t>Родион</t>
  </si>
  <si>
    <t xml:space="preserve">Нафикова </t>
  </si>
  <si>
    <t>Сара</t>
  </si>
  <si>
    <t>Линаровна</t>
  </si>
  <si>
    <t>ОМ-4-6</t>
  </si>
  <si>
    <t>Разетдинова</t>
  </si>
  <si>
    <t>ОМ-4-5</t>
  </si>
  <si>
    <t>Ульданова</t>
  </si>
  <si>
    <t>Азалия</t>
  </si>
  <si>
    <t>Ильнуровна</t>
  </si>
  <si>
    <t>ОМ-4-7</t>
  </si>
  <si>
    <t>Флегентов</t>
  </si>
  <si>
    <t>Арсений</t>
  </si>
  <si>
    <t>Алексеевич</t>
  </si>
  <si>
    <t>нетне имеются</t>
  </si>
  <si>
    <t>ОМ-4-1 (Э)</t>
  </si>
  <si>
    <t>ОМ-4-2 (Э)</t>
  </si>
  <si>
    <t>ОМ-4-3 (Э)</t>
  </si>
  <si>
    <t xml:space="preserve">Председатель: </t>
  </si>
  <si>
    <t>Галимова А.А.</t>
  </si>
  <si>
    <t xml:space="preserve">Члены жюри: </t>
  </si>
  <si>
    <t xml:space="preserve">Байназарова З.Ф., </t>
  </si>
  <si>
    <t xml:space="preserve">Гильмутдинова А.М., </t>
  </si>
  <si>
    <t xml:space="preserve">Гареева Л.М., </t>
  </si>
  <si>
    <t>Кадыргулова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</si>
</sst>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0.0"/>
    <numFmt numFmtId="166" formatCode="[$-419]dd\.mm\.yyyy"/>
    <numFmt numFmtId="167" formatCode="[$-419]General"/>
    <numFmt numFmtId="168" formatCode="[$-419]dd&quot;.&quot;mm&quot;.&quot;yyyy"/>
  </numFmts>
  <fonts count="10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Arial Cyr"/>
      <charset val="204"/>
    </font>
    <font>
      <sz val="10"/>
      <color rgb="FFFFFFFF"/>
      <name val="Arial Cyr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A6099"/>
      </left>
      <right style="thin">
        <color rgb="FF2A6099"/>
      </right>
      <top style="thin">
        <color rgb="FF2A6099"/>
      </top>
      <bottom style="thin">
        <color rgb="FF2A609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Border="0" applyProtection="0"/>
  </cellStyleXfs>
  <cellXfs count="14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1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1" fontId="1" fillId="0" borderId="0" xfId="0" applyNumberFormat="1" applyFont="1" applyAlignment="1">
      <alignment horizontal="center" vertical="center"/>
    </xf>
    <xf numFmtId="9" fontId="2" fillId="0" borderId="0" xfId="1" applyFont="1" applyBorder="1" applyAlignment="1" applyProtection="1">
      <alignment horizontal="center" vertical="center"/>
    </xf>
    <xf numFmtId="14" fontId="1" fillId="0" borderId="0" xfId="0" applyNumberFormat="1" applyFont="1" applyBorder="1" applyAlignment="1">
      <alignment horizontal="left"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9" fontId="3" fillId="0" borderId="0" xfId="1" applyFont="1" applyBorder="1" applyAlignment="1" applyProtection="1">
      <alignment horizontal="center" vertical="center"/>
    </xf>
    <xf numFmtId="1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9" fontId="1" fillId="0" borderId="2" xfId="1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5" fillId="0" borderId="2" xfId="0" applyFont="1" applyBorder="1"/>
    <xf numFmtId="0" fontId="6" fillId="0" borderId="2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6" fillId="2" borderId="2" xfId="0" applyFont="1" applyFill="1" applyBorder="1"/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9" fontId="1" fillId="2" borderId="2" xfId="1" applyFont="1" applyFill="1" applyBorder="1" applyAlignment="1" applyProtection="1">
      <alignment horizontal="center" vertical="center"/>
    </xf>
    <xf numFmtId="0" fontId="1" fillId="2" borderId="0" xfId="0" applyFont="1" applyFill="1"/>
    <xf numFmtId="0" fontId="6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top"/>
    </xf>
    <xf numFmtId="165" fontId="1" fillId="0" borderId="0" xfId="0" applyNumberFormat="1" applyFont="1"/>
    <xf numFmtId="167" fontId="1" fillId="0" borderId="2" xfId="0" applyNumberFormat="1" applyFont="1" applyBorder="1" applyAlignment="1">
      <alignment vertical="center"/>
    </xf>
    <xf numFmtId="167" fontId="1" fillId="0" borderId="2" xfId="0" applyNumberFormat="1" applyFont="1" applyBorder="1" applyAlignment="1">
      <alignment horizontal="center" vertical="center"/>
    </xf>
    <xf numFmtId="9" fontId="1" fillId="0" borderId="3" xfId="1" applyFont="1" applyBorder="1" applyAlignment="1" applyProtection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9" fontId="7" fillId="0" borderId="2" xfId="1" applyFont="1" applyBorder="1" applyAlignment="1" applyProtection="1">
      <alignment horizontal="center" vertical="center"/>
    </xf>
    <xf numFmtId="164" fontId="7" fillId="0" borderId="2" xfId="0" applyNumberFormat="1" applyFont="1" applyBorder="1" applyAlignment="1">
      <alignment horizontal="right" vertical="center"/>
    </xf>
    <xf numFmtId="1" fontId="7" fillId="0" borderId="2" xfId="0" applyNumberFormat="1" applyFont="1" applyBorder="1" applyAlignment="1">
      <alignment horizontal="center" vertical="center"/>
    </xf>
    <xf numFmtId="9" fontId="8" fillId="0" borderId="0" xfId="0" applyNumberFormat="1" applyFont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9" fontId="1" fillId="3" borderId="2" xfId="1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top"/>
    </xf>
    <xf numFmtId="49" fontId="1" fillId="0" borderId="2" xfId="0" applyNumberFormat="1" applyFont="1" applyBorder="1" applyAlignment="1" applyProtection="1">
      <alignment horizontal="left" vertical="center"/>
    </xf>
    <xf numFmtId="0" fontId="1" fillId="0" borderId="0" xfId="0" applyFont="1" applyAlignment="1" applyProtection="1"/>
    <xf numFmtId="14" fontId="5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6" fillId="2" borderId="2" xfId="0" applyNumberFormat="1" applyFont="1" applyFill="1" applyBorder="1" applyAlignment="1">
      <alignment horizontal="center"/>
    </xf>
    <xf numFmtId="14" fontId="6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left" vertical="center"/>
    </xf>
    <xf numFmtId="49" fontId="1" fillId="0" borderId="5" xfId="0" applyNumberFormat="1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vertical="center"/>
    </xf>
    <xf numFmtId="0" fontId="5" fillId="0" borderId="2" xfId="0" applyFont="1" applyBorder="1" applyAlignment="1" applyProtection="1"/>
    <xf numFmtId="0" fontId="6" fillId="0" borderId="2" xfId="0" applyFont="1" applyBorder="1" applyAlignment="1" applyProtection="1"/>
    <xf numFmtId="49" fontId="1" fillId="0" borderId="4" xfId="0" applyNumberFormat="1" applyFont="1" applyBorder="1" applyAlignment="1" applyProtection="1">
      <alignment horizontal="left" vertical="center"/>
    </xf>
    <xf numFmtId="49" fontId="1" fillId="0" borderId="5" xfId="0" applyNumberFormat="1" applyFont="1" applyBorder="1" applyAlignment="1" applyProtection="1">
      <alignment horizontal="center" vertical="center"/>
    </xf>
    <xf numFmtId="14" fontId="5" fillId="0" borderId="2" xfId="0" applyNumberFormat="1" applyFont="1" applyBorder="1" applyAlignment="1" applyProtection="1">
      <alignment horizontal="center" vertical="center"/>
    </xf>
    <xf numFmtId="14" fontId="5" fillId="0" borderId="2" xfId="0" applyNumberFormat="1" applyFont="1" applyBorder="1" applyAlignment="1" applyProtection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1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1" fillId="0" borderId="2" xfId="0" applyNumberFormat="1" applyFont="1" applyBorder="1" applyAlignment="1" applyProtection="1">
      <alignment vertical="center"/>
    </xf>
    <xf numFmtId="0" fontId="1" fillId="0" borderId="2" xfId="0" applyFont="1" applyBorder="1" applyAlignment="1" applyProtection="1">
      <alignment horizontal="center"/>
    </xf>
    <xf numFmtId="14" fontId="1" fillId="0" borderId="2" xfId="0" applyNumberFormat="1" applyFont="1" applyBorder="1" applyAlignment="1" applyProtection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 applyProtection="1">
      <alignment vertical="center"/>
    </xf>
    <xf numFmtId="167" fontId="1" fillId="0" borderId="2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top"/>
    </xf>
    <xf numFmtId="0" fontId="1" fillId="0" borderId="0" xfId="0" applyFont="1" applyBorder="1" applyAlignment="1" applyProtection="1"/>
    <xf numFmtId="1" fontId="1" fillId="0" borderId="0" xfId="0" applyNumberFormat="1" applyFont="1" applyAlignment="1" applyProtection="1">
      <alignment horizontal="center" vertical="center"/>
    </xf>
    <xf numFmtId="14" fontId="1" fillId="0" borderId="0" xfId="0" applyNumberFormat="1" applyFont="1" applyBorder="1" applyAlignment="1" applyProtection="1">
      <alignment horizontal="left" vertical="center"/>
    </xf>
    <xf numFmtId="165" fontId="1" fillId="0" borderId="0" xfId="0" applyNumberFormat="1" applyFont="1" applyAlignment="1" applyProtection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 vertical="top"/>
    </xf>
    <xf numFmtId="0" fontId="2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right" vertical="top"/>
    </xf>
    <xf numFmtId="14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9" fontId="1" fillId="0" borderId="2" xfId="1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68" fontId="1" fillId="0" borderId="2" xfId="0" applyNumberFormat="1" applyFont="1" applyFill="1" applyBorder="1" applyAlignment="1">
      <alignment vertical="center"/>
    </xf>
    <xf numFmtId="167" fontId="1" fillId="0" borderId="2" xfId="0" applyNumberFormat="1" applyFont="1" applyFill="1" applyBorder="1" applyAlignment="1">
      <alignment vertical="center"/>
    </xf>
    <xf numFmtId="167" fontId="1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top" wrapText="1"/>
    </xf>
    <xf numFmtId="14" fontId="1" fillId="0" borderId="6" xfId="0" applyNumberFormat="1" applyFont="1" applyBorder="1" applyAlignment="1" applyProtection="1">
      <alignment vertical="center"/>
    </xf>
    <xf numFmtId="16" fontId="1" fillId="4" borderId="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11"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406440</xdr:colOff>
      <xdr:row>62</xdr:row>
      <xdr:rowOff>18720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7133040" cy="10058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ColWidth="8.7109375" defaultRowHeight="12.75" x14ac:dyDescent="0.2"/>
  <sheetData/>
  <pageMargins left="0.25" right="0.25" top="0.75" bottom="0.75" header="0.511811023622047" footer="0.511811023622047"/>
  <pageSetup paperSize="9"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2"/>
  <sheetViews>
    <sheetView topLeftCell="F8" zoomScale="78" zoomScaleNormal="78" workbookViewId="0">
      <selection activeCell="I40" sqref="I40"/>
    </sheetView>
  </sheetViews>
  <sheetFormatPr defaultColWidth="9.140625" defaultRowHeight="15" x14ac:dyDescent="0.25"/>
  <cols>
    <col min="1" max="1" width="4.5703125" style="1" customWidth="1"/>
    <col min="2" max="2" width="19.5703125" style="1" customWidth="1"/>
    <col min="3" max="4" width="16.5703125" style="1" customWidth="1"/>
    <col min="5" max="5" width="14.42578125" style="1" customWidth="1"/>
    <col min="6" max="6" width="12.5703125" style="1" customWidth="1"/>
    <col min="7" max="7" width="14.140625" style="1" customWidth="1"/>
    <col min="8" max="8" width="15.28515625" style="1" customWidth="1"/>
    <col min="9" max="9" width="18.5703125" style="1" customWidth="1"/>
    <col min="10" max="10" width="21" style="1" customWidth="1"/>
    <col min="11" max="12" width="13.85546875" style="1" customWidth="1"/>
    <col min="13" max="13" width="10.7109375" style="1" customWidth="1"/>
    <col min="14" max="15" width="8.42578125" style="1" customWidth="1"/>
    <col min="16" max="16" width="13" style="1" customWidth="1"/>
    <col min="17" max="17" width="43.140625" style="1" customWidth="1"/>
    <col min="18" max="18" width="12.85546875" style="1" customWidth="1"/>
    <col min="19" max="16384" width="9.140625" style="1"/>
  </cols>
  <sheetData>
    <row r="1" spans="1:21" x14ac:dyDescent="0.2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21" ht="32.25" customHeight="1" x14ac:dyDescent="0.25">
      <c r="B2" s="2"/>
      <c r="C2" s="123" t="s">
        <v>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3" t="s">
        <v>1</v>
      </c>
      <c r="R2" s="4">
        <v>24</v>
      </c>
    </row>
    <row r="3" spans="1:21" x14ac:dyDescent="0.25"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  <c r="R3" s="4"/>
    </row>
    <row r="4" spans="1:21" x14ac:dyDescent="0.25">
      <c r="A4" s="6" t="s">
        <v>2</v>
      </c>
      <c r="B4" s="7"/>
      <c r="C4" s="6" t="s">
        <v>3</v>
      </c>
      <c r="E4" s="8" t="s">
        <v>4</v>
      </c>
      <c r="F4" s="9"/>
      <c r="Q4" s="10" t="s">
        <v>5</v>
      </c>
      <c r="R4" s="11">
        <f>COUNTIF(P11:P28,"победитель")</f>
        <v>1</v>
      </c>
    </row>
    <row r="5" spans="1:21" x14ac:dyDescent="0.25">
      <c r="A5" s="6" t="s">
        <v>6</v>
      </c>
      <c r="B5" s="7"/>
      <c r="C5" s="6" t="s">
        <v>7</v>
      </c>
      <c r="E5" s="8" t="s">
        <v>8</v>
      </c>
      <c r="F5" s="9"/>
      <c r="Q5" s="10" t="s">
        <v>9</v>
      </c>
      <c r="R5" s="4">
        <v>10</v>
      </c>
    </row>
    <row r="6" spans="1:21" x14ac:dyDescent="0.25">
      <c r="A6" s="6" t="s">
        <v>10</v>
      </c>
      <c r="B6" s="7"/>
      <c r="C6" s="6" t="s">
        <v>11</v>
      </c>
      <c r="E6" s="9"/>
      <c r="F6" s="9"/>
      <c r="Q6" s="10" t="s">
        <v>12</v>
      </c>
      <c r="R6" s="4">
        <v>13</v>
      </c>
    </row>
    <row r="7" spans="1:21" x14ac:dyDescent="0.25">
      <c r="A7" s="6" t="s">
        <v>13</v>
      </c>
      <c r="B7" s="7"/>
      <c r="C7" s="6">
        <v>2</v>
      </c>
      <c r="E7" s="9"/>
      <c r="F7" s="9"/>
      <c r="P7" s="12"/>
      <c r="Q7" s="10" t="s">
        <v>14</v>
      </c>
      <c r="R7" s="13">
        <v>0.45</v>
      </c>
    </row>
    <row r="8" spans="1:21" x14ac:dyDescent="0.25">
      <c r="A8" s="6" t="s">
        <v>15</v>
      </c>
      <c r="B8" s="7"/>
      <c r="C8" s="14" t="s">
        <v>16</v>
      </c>
      <c r="F8" s="9"/>
      <c r="Q8" s="15" t="s">
        <v>17</v>
      </c>
      <c r="R8" s="13">
        <f>(R4+R5)/R2</f>
        <v>0.45833333333333331</v>
      </c>
    </row>
    <row r="9" spans="1:21" x14ac:dyDescent="0.25">
      <c r="C9" s="124" t="s">
        <v>18</v>
      </c>
      <c r="D9" s="124"/>
      <c r="E9" s="16">
        <v>45</v>
      </c>
      <c r="G9" s="10" t="s">
        <v>19</v>
      </c>
      <c r="H9" s="17">
        <f>E9/2</f>
        <v>22.5</v>
      </c>
      <c r="J9" s="18" t="s">
        <v>20</v>
      </c>
      <c r="K9" s="19">
        <f>MAX(M11:M28)</f>
        <v>38</v>
      </c>
      <c r="L9" s="20" t="str">
        <f>IF(K9*100/E9&gt;=50,"победитель","участник")</f>
        <v>победитель</v>
      </c>
      <c r="P9" s="21">
        <f>R8-45%</f>
        <v>8.3333333333333037E-3</v>
      </c>
      <c r="Q9" s="10" t="s">
        <v>21</v>
      </c>
      <c r="R9" s="22">
        <f>IF((R2*P9)&gt;0,(R2*P9),0)</f>
        <v>0.19999999999999929</v>
      </c>
    </row>
    <row r="10" spans="1:21" ht="90" x14ac:dyDescent="0.25">
      <c r="A10" s="23" t="s">
        <v>22</v>
      </c>
      <c r="B10" s="24" t="s">
        <v>23</v>
      </c>
      <c r="C10" s="24" t="s">
        <v>24</v>
      </c>
      <c r="D10" s="24" t="s">
        <v>25</v>
      </c>
      <c r="E10" s="24" t="s">
        <v>26</v>
      </c>
      <c r="F10" s="24" t="s">
        <v>27</v>
      </c>
      <c r="G10" s="24" t="s">
        <v>28</v>
      </c>
      <c r="H10" s="25" t="s">
        <v>29</v>
      </c>
      <c r="I10" s="24" t="s">
        <v>30</v>
      </c>
      <c r="J10" s="24" t="s">
        <v>31</v>
      </c>
      <c r="K10" s="24" t="s">
        <v>32</v>
      </c>
      <c r="L10" s="26" t="s">
        <v>33</v>
      </c>
      <c r="M10" s="24" t="s">
        <v>34</v>
      </c>
      <c r="N10" s="24" t="s">
        <v>35</v>
      </c>
      <c r="O10" s="24" t="s">
        <v>36</v>
      </c>
      <c r="P10" s="24" t="s">
        <v>37</v>
      </c>
      <c r="Q10" s="24" t="s">
        <v>38</v>
      </c>
      <c r="R10" s="24" t="s">
        <v>39</v>
      </c>
      <c r="S10" s="27"/>
      <c r="T10" s="27"/>
      <c r="U10" s="27"/>
    </row>
    <row r="11" spans="1:21" s="39" customFormat="1" ht="12.75" customHeight="1" x14ac:dyDescent="0.2">
      <c r="A11" s="23">
        <v>1</v>
      </c>
      <c r="B11" s="28" t="s">
        <v>7</v>
      </c>
      <c r="C11" s="29" t="s">
        <v>53</v>
      </c>
      <c r="D11" s="30" t="s">
        <v>54</v>
      </c>
      <c r="E11" s="30" t="s">
        <v>55</v>
      </c>
      <c r="F11" s="77">
        <v>42809</v>
      </c>
      <c r="G11" s="31" t="s">
        <v>43</v>
      </c>
      <c r="H11" s="31" t="s">
        <v>44</v>
      </c>
      <c r="I11" s="32" t="s">
        <v>56</v>
      </c>
      <c r="J11" s="32" t="s">
        <v>45</v>
      </c>
      <c r="K11" s="33" t="s">
        <v>46</v>
      </c>
      <c r="L11" s="34" t="s">
        <v>57</v>
      </c>
      <c r="M11" s="35">
        <v>38</v>
      </c>
      <c r="N11" s="36">
        <f t="shared" ref="N11:N34" si="0">IF(M11="","",M11/$E$9)</f>
        <v>0.84444444444444444</v>
      </c>
      <c r="O11" s="36">
        <f t="shared" ref="O11:O34" si="1">IF(M11="","",M11/$K$9)</f>
        <v>1</v>
      </c>
      <c r="P11" s="37" t="str">
        <f>IF(M11="","",IF($K$9=M11,$L$9,IF(M11&gt;=$H$9,"призер","участник")))</f>
        <v>победитель</v>
      </c>
      <c r="Q11" s="32" t="s">
        <v>48</v>
      </c>
      <c r="R11" s="38" t="s">
        <v>45</v>
      </c>
    </row>
    <row r="12" spans="1:21" s="39" customFormat="1" ht="12.75" customHeight="1" x14ac:dyDescent="0.2">
      <c r="A12" s="23">
        <v>2</v>
      </c>
      <c r="B12" s="28" t="s">
        <v>7</v>
      </c>
      <c r="C12" s="29" t="s">
        <v>76</v>
      </c>
      <c r="D12" s="30" t="s">
        <v>77</v>
      </c>
      <c r="E12" s="30" t="s">
        <v>78</v>
      </c>
      <c r="F12" s="77">
        <v>42775</v>
      </c>
      <c r="G12" s="31" t="s">
        <v>43</v>
      </c>
      <c r="H12" s="31" t="s">
        <v>44</v>
      </c>
      <c r="I12" s="32" t="s">
        <v>44</v>
      </c>
      <c r="J12" s="32" t="s">
        <v>45</v>
      </c>
      <c r="K12" s="33" t="s">
        <v>46</v>
      </c>
      <c r="L12" s="34" t="s">
        <v>79</v>
      </c>
      <c r="M12" s="35">
        <v>36</v>
      </c>
      <c r="N12" s="36">
        <f t="shared" si="0"/>
        <v>0.8</v>
      </c>
      <c r="O12" s="36">
        <f t="shared" si="1"/>
        <v>0.94736842105263153</v>
      </c>
      <c r="P12" s="37" t="str">
        <f>IF(M12="","",IF($K$9=M12,$L$9,IF(M12&gt;=$H$9,"призер","участник")))</f>
        <v>призер</v>
      </c>
      <c r="Q12" s="32" t="s">
        <v>48</v>
      </c>
      <c r="R12" s="38" t="s">
        <v>45</v>
      </c>
    </row>
    <row r="13" spans="1:21" x14ac:dyDescent="0.25">
      <c r="A13" s="23">
        <v>3</v>
      </c>
      <c r="B13" s="28" t="s">
        <v>7</v>
      </c>
      <c r="C13" s="40" t="s">
        <v>49</v>
      </c>
      <c r="D13" s="30" t="s">
        <v>50</v>
      </c>
      <c r="E13" s="30" t="s">
        <v>51</v>
      </c>
      <c r="F13" s="77">
        <v>42877</v>
      </c>
      <c r="G13" s="31" t="s">
        <v>43</v>
      </c>
      <c r="H13" s="31" t="s">
        <v>44</v>
      </c>
      <c r="I13" s="32" t="s">
        <v>44</v>
      </c>
      <c r="J13" s="32" t="s">
        <v>45</v>
      </c>
      <c r="K13" s="33" t="s">
        <v>46</v>
      </c>
      <c r="L13" s="34" t="s">
        <v>52</v>
      </c>
      <c r="M13" s="35">
        <v>35.5</v>
      </c>
      <c r="N13" s="36">
        <f t="shared" si="0"/>
        <v>0.78888888888888886</v>
      </c>
      <c r="O13" s="36">
        <f t="shared" si="1"/>
        <v>0.93421052631578949</v>
      </c>
      <c r="P13" s="37" t="str">
        <f>IF(M13="","",IF($K$9=M13,$L$9,IF(M13&gt;=$H$9,"призер","участник")))</f>
        <v>призер</v>
      </c>
      <c r="Q13" s="32" t="s">
        <v>48</v>
      </c>
      <c r="R13" s="38" t="s">
        <v>45</v>
      </c>
    </row>
    <row r="14" spans="1:21" x14ac:dyDescent="0.25">
      <c r="A14" s="23">
        <v>4</v>
      </c>
      <c r="B14" s="28" t="s">
        <v>7</v>
      </c>
      <c r="C14" s="29" t="s">
        <v>40</v>
      </c>
      <c r="D14" s="30" t="s">
        <v>41</v>
      </c>
      <c r="E14" s="30" t="s">
        <v>42</v>
      </c>
      <c r="F14" s="77">
        <v>42808</v>
      </c>
      <c r="G14" s="31" t="s">
        <v>43</v>
      </c>
      <c r="H14" s="31" t="s">
        <v>44</v>
      </c>
      <c r="I14" s="32" t="s">
        <v>44</v>
      </c>
      <c r="J14" s="32" t="s">
        <v>45</v>
      </c>
      <c r="K14" s="33" t="s">
        <v>46</v>
      </c>
      <c r="L14" s="34" t="s">
        <v>47</v>
      </c>
      <c r="M14" s="35">
        <v>35</v>
      </c>
      <c r="N14" s="36">
        <f t="shared" si="0"/>
        <v>0.77777777777777779</v>
      </c>
      <c r="O14" s="36">
        <f t="shared" si="1"/>
        <v>0.92105263157894735</v>
      </c>
      <c r="P14" s="37" t="str">
        <f>IF(M14="","",IF($K$9=M14,$L$9,IF(M14&gt;=$H$9,"призер","участник")))</f>
        <v>призер</v>
      </c>
      <c r="Q14" s="32" t="s">
        <v>48</v>
      </c>
      <c r="R14" s="38" t="s">
        <v>45</v>
      </c>
    </row>
    <row r="15" spans="1:21" x14ac:dyDescent="0.25">
      <c r="A15" s="23">
        <v>5</v>
      </c>
      <c r="B15" s="28" t="s">
        <v>7</v>
      </c>
      <c r="C15" s="29" t="s">
        <v>58</v>
      </c>
      <c r="D15" s="30" t="s">
        <v>59</v>
      </c>
      <c r="E15" s="30" t="s">
        <v>60</v>
      </c>
      <c r="F15" s="77">
        <v>43122</v>
      </c>
      <c r="G15" s="31" t="s">
        <v>43</v>
      </c>
      <c r="H15" s="31" t="s">
        <v>44</v>
      </c>
      <c r="I15" s="32" t="s">
        <v>44</v>
      </c>
      <c r="J15" s="32" t="s">
        <v>45</v>
      </c>
      <c r="K15" s="33" t="s">
        <v>46</v>
      </c>
      <c r="L15" s="34" t="s">
        <v>61</v>
      </c>
      <c r="M15" s="35">
        <v>35</v>
      </c>
      <c r="N15" s="36">
        <f t="shared" si="0"/>
        <v>0.77777777777777779</v>
      </c>
      <c r="O15" s="36">
        <f t="shared" si="1"/>
        <v>0.92105263157894735</v>
      </c>
      <c r="P15" s="37" t="str">
        <f>IF(M15="","",IF($K$9=M15,$L$9,IF(M15&gt;=$H$9,"призер","участник")))</f>
        <v>призер</v>
      </c>
      <c r="Q15" s="32" t="s">
        <v>48</v>
      </c>
      <c r="R15" s="38" t="s">
        <v>45</v>
      </c>
    </row>
    <row r="16" spans="1:21" x14ac:dyDescent="0.25">
      <c r="A16" s="23">
        <v>6</v>
      </c>
      <c r="B16" s="28" t="s">
        <v>7</v>
      </c>
      <c r="C16" s="41" t="s">
        <v>80</v>
      </c>
      <c r="D16" s="30" t="s">
        <v>73</v>
      </c>
      <c r="E16" s="30" t="s">
        <v>55</v>
      </c>
      <c r="F16" s="78">
        <v>42695</v>
      </c>
      <c r="G16" s="31" t="s">
        <v>43</v>
      </c>
      <c r="H16" s="31" t="s">
        <v>44</v>
      </c>
      <c r="I16" s="32" t="s">
        <v>44</v>
      </c>
      <c r="J16" s="32" t="s">
        <v>45</v>
      </c>
      <c r="K16" s="33" t="s">
        <v>69</v>
      </c>
      <c r="L16" s="34" t="s">
        <v>81</v>
      </c>
      <c r="M16" s="67">
        <v>34.5</v>
      </c>
      <c r="N16" s="68">
        <f t="shared" si="0"/>
        <v>0.76666666666666672</v>
      </c>
      <c r="O16" s="68">
        <f t="shared" si="1"/>
        <v>0.90789473684210531</v>
      </c>
      <c r="P16" s="67" t="s">
        <v>198</v>
      </c>
      <c r="Q16" s="32" t="s">
        <v>71</v>
      </c>
      <c r="R16" s="38" t="s">
        <v>45</v>
      </c>
    </row>
    <row r="17" spans="1:18" s="50" customFormat="1" x14ac:dyDescent="0.25">
      <c r="A17" s="24">
        <v>7</v>
      </c>
      <c r="B17" s="28" t="s">
        <v>7</v>
      </c>
      <c r="C17" s="40" t="s">
        <v>62</v>
      </c>
      <c r="D17" s="57" t="s">
        <v>63</v>
      </c>
      <c r="E17" s="57" t="s">
        <v>64</v>
      </c>
      <c r="F17" s="79">
        <v>42696</v>
      </c>
      <c r="G17" s="34" t="s">
        <v>43</v>
      </c>
      <c r="H17" s="34" t="s">
        <v>56</v>
      </c>
      <c r="I17" s="38" t="s">
        <v>44</v>
      </c>
      <c r="J17" s="38" t="s">
        <v>45</v>
      </c>
      <c r="K17" s="58" t="s">
        <v>46</v>
      </c>
      <c r="L17" s="34" t="s">
        <v>65</v>
      </c>
      <c r="M17" s="58">
        <v>34</v>
      </c>
      <c r="N17" s="36">
        <f t="shared" si="0"/>
        <v>0.75555555555555554</v>
      </c>
      <c r="O17" s="36">
        <f t="shared" si="1"/>
        <v>0.89473684210526316</v>
      </c>
      <c r="P17" s="58" t="str">
        <f>IF(M17="","",IF($K$9=M17,$L$9,IF(M17&gt;=$H$9,"призер","участник")))</f>
        <v>призер</v>
      </c>
      <c r="Q17" s="38" t="s">
        <v>48</v>
      </c>
      <c r="R17" s="38" t="s">
        <v>45</v>
      </c>
    </row>
    <row r="18" spans="1:18" x14ac:dyDescent="0.25">
      <c r="A18" s="23">
        <v>8</v>
      </c>
      <c r="B18" s="28" t="s">
        <v>7</v>
      </c>
      <c r="C18" s="41" t="s">
        <v>66</v>
      </c>
      <c r="D18" s="30" t="s">
        <v>67</v>
      </c>
      <c r="E18" s="30" t="s">
        <v>68</v>
      </c>
      <c r="F18" s="78">
        <v>42891</v>
      </c>
      <c r="G18" s="31" t="s">
        <v>43</v>
      </c>
      <c r="H18" s="31" t="s">
        <v>44</v>
      </c>
      <c r="I18" s="32" t="s">
        <v>44</v>
      </c>
      <c r="J18" s="32" t="s">
        <v>45</v>
      </c>
      <c r="K18" s="33" t="s">
        <v>69</v>
      </c>
      <c r="L18" s="34" t="s">
        <v>70</v>
      </c>
      <c r="M18" s="35">
        <v>32</v>
      </c>
      <c r="N18" s="36">
        <f t="shared" si="0"/>
        <v>0.71111111111111114</v>
      </c>
      <c r="O18" s="36">
        <f t="shared" si="1"/>
        <v>0.84210526315789469</v>
      </c>
      <c r="P18" s="37" t="str">
        <f>IF(M18="","",IF($K$9=M18,$L$9,IF(M18&gt;=$H$9,"призер","участник")))</f>
        <v>призер</v>
      </c>
      <c r="Q18" s="32" t="s">
        <v>71</v>
      </c>
      <c r="R18" s="38" t="s">
        <v>45</v>
      </c>
    </row>
    <row r="19" spans="1:18" x14ac:dyDescent="0.25">
      <c r="A19" s="23">
        <v>9</v>
      </c>
      <c r="B19" s="28" t="s">
        <v>7</v>
      </c>
      <c r="C19" s="41" t="s">
        <v>91</v>
      </c>
      <c r="D19" s="30" t="s">
        <v>103</v>
      </c>
      <c r="E19" s="30" t="s">
        <v>104</v>
      </c>
      <c r="F19" s="78">
        <v>42922</v>
      </c>
      <c r="G19" s="31" t="s">
        <v>43</v>
      </c>
      <c r="H19" s="31" t="s">
        <v>44</v>
      </c>
      <c r="I19" s="32" t="s">
        <v>44</v>
      </c>
      <c r="J19" s="32" t="s">
        <v>45</v>
      </c>
      <c r="K19" s="33" t="s">
        <v>69</v>
      </c>
      <c r="L19" s="34" t="s">
        <v>105</v>
      </c>
      <c r="M19" s="58">
        <v>31.5</v>
      </c>
      <c r="N19" s="36">
        <f t="shared" si="0"/>
        <v>0.7</v>
      </c>
      <c r="O19" s="36">
        <f t="shared" si="1"/>
        <v>0.82894736842105265</v>
      </c>
      <c r="P19" s="58" t="str">
        <f>IF(M19="","",IF($K$9=M19,$L$9,IF(M19&gt;=$H$9,"призер","участник")))</f>
        <v>призер</v>
      </c>
      <c r="Q19" s="32" t="s">
        <v>71</v>
      </c>
      <c r="R19" s="38" t="s">
        <v>45</v>
      </c>
    </row>
    <row r="20" spans="1:18" x14ac:dyDescent="0.25">
      <c r="A20" s="69">
        <v>10</v>
      </c>
      <c r="B20" s="70" t="s">
        <v>7</v>
      </c>
      <c r="C20" s="86" t="s">
        <v>229</v>
      </c>
      <c r="D20" s="75" t="s">
        <v>230</v>
      </c>
      <c r="E20" s="75" t="s">
        <v>231</v>
      </c>
      <c r="F20" s="91" t="s">
        <v>232</v>
      </c>
      <c r="G20" s="71" t="s">
        <v>43</v>
      </c>
      <c r="H20" s="71" t="s">
        <v>44</v>
      </c>
      <c r="I20" s="72" t="s">
        <v>44</v>
      </c>
      <c r="J20" s="32" t="s">
        <v>206</v>
      </c>
      <c r="K20" s="73">
        <v>2</v>
      </c>
      <c r="L20" s="71" t="s">
        <v>233</v>
      </c>
      <c r="M20" s="73">
        <v>31.5</v>
      </c>
      <c r="N20" s="36">
        <f t="shared" si="0"/>
        <v>0.7</v>
      </c>
      <c r="O20" s="36">
        <f t="shared" si="1"/>
        <v>0.82894736842105265</v>
      </c>
      <c r="P20" s="73" t="str">
        <f>IF(M20="","",IF($K$9=M20,$L$9,IF(M20&gt;=$H$9,"призер","участник")))</f>
        <v>призер</v>
      </c>
      <c r="Q20" s="72" t="s">
        <v>209</v>
      </c>
      <c r="R20" s="38" t="s">
        <v>210</v>
      </c>
    </row>
    <row r="21" spans="1:18" x14ac:dyDescent="0.25">
      <c r="A21" s="24">
        <v>11</v>
      </c>
      <c r="B21" s="28" t="s">
        <v>7</v>
      </c>
      <c r="C21" s="41" t="s">
        <v>83</v>
      </c>
      <c r="D21" s="41" t="s">
        <v>84</v>
      </c>
      <c r="E21" s="41" t="s">
        <v>85</v>
      </c>
      <c r="F21" s="78">
        <v>42951</v>
      </c>
      <c r="G21" s="34" t="s">
        <v>43</v>
      </c>
      <c r="H21" s="34" t="s">
        <v>44</v>
      </c>
      <c r="I21" s="38" t="s">
        <v>44</v>
      </c>
      <c r="J21" s="38" t="s">
        <v>45</v>
      </c>
      <c r="K21" s="58" t="s">
        <v>69</v>
      </c>
      <c r="L21" s="34" t="s">
        <v>86</v>
      </c>
      <c r="M21" s="58">
        <v>31</v>
      </c>
      <c r="N21" s="36">
        <f t="shared" si="0"/>
        <v>0.68888888888888888</v>
      </c>
      <c r="O21" s="36">
        <f t="shared" si="1"/>
        <v>0.81578947368421051</v>
      </c>
      <c r="P21" s="58" t="s">
        <v>198</v>
      </c>
      <c r="Q21" s="38" t="s">
        <v>71</v>
      </c>
      <c r="R21" s="38" t="s">
        <v>45</v>
      </c>
    </row>
    <row r="22" spans="1:18" x14ac:dyDescent="0.25">
      <c r="A22" s="42">
        <v>12</v>
      </c>
      <c r="B22" s="43" t="s">
        <v>7</v>
      </c>
      <c r="C22" s="44" t="s">
        <v>72</v>
      </c>
      <c r="D22" s="45" t="s">
        <v>73</v>
      </c>
      <c r="E22" s="44" t="s">
        <v>74</v>
      </c>
      <c r="F22" s="80">
        <v>42804</v>
      </c>
      <c r="G22" s="46" t="s">
        <v>43</v>
      </c>
      <c r="H22" s="46" t="s">
        <v>44</v>
      </c>
      <c r="I22" s="47" t="s">
        <v>44</v>
      </c>
      <c r="J22" s="47" t="s">
        <v>45</v>
      </c>
      <c r="K22" s="48" t="s">
        <v>69</v>
      </c>
      <c r="L22" s="46" t="s">
        <v>75</v>
      </c>
      <c r="M22" s="48">
        <v>30.5</v>
      </c>
      <c r="N22" s="49">
        <f t="shared" si="0"/>
        <v>0.67777777777777781</v>
      </c>
      <c r="O22" s="49">
        <f t="shared" si="1"/>
        <v>0.80263157894736847</v>
      </c>
      <c r="P22" s="58" t="s">
        <v>82</v>
      </c>
      <c r="Q22" s="47" t="s">
        <v>71</v>
      </c>
      <c r="R22" s="47" t="s">
        <v>45</v>
      </c>
    </row>
    <row r="23" spans="1:18" x14ac:dyDescent="0.25">
      <c r="A23" s="69">
        <v>13</v>
      </c>
      <c r="B23" s="70" t="s">
        <v>7</v>
      </c>
      <c r="C23" s="85" t="s">
        <v>224</v>
      </c>
      <c r="D23" s="75" t="s">
        <v>225</v>
      </c>
      <c r="E23" s="75" t="s">
        <v>226</v>
      </c>
      <c r="F23" s="90" t="s">
        <v>227</v>
      </c>
      <c r="G23" s="71" t="s">
        <v>43</v>
      </c>
      <c r="H23" s="71" t="s">
        <v>44</v>
      </c>
      <c r="I23" s="72" t="s">
        <v>44</v>
      </c>
      <c r="J23" s="32" t="s">
        <v>206</v>
      </c>
      <c r="K23" s="73">
        <v>2</v>
      </c>
      <c r="L23" s="71" t="s">
        <v>228</v>
      </c>
      <c r="M23" s="73">
        <v>29.5</v>
      </c>
      <c r="N23" s="36">
        <f t="shared" si="0"/>
        <v>0.65555555555555556</v>
      </c>
      <c r="O23" s="36">
        <f t="shared" si="1"/>
        <v>0.77631578947368418</v>
      </c>
      <c r="P23" s="73" t="s">
        <v>82</v>
      </c>
      <c r="Q23" s="72" t="s">
        <v>209</v>
      </c>
      <c r="R23" s="38" t="s">
        <v>210</v>
      </c>
    </row>
    <row r="24" spans="1:18" x14ac:dyDescent="0.25">
      <c r="A24" s="23">
        <v>14</v>
      </c>
      <c r="B24" s="28" t="s">
        <v>7</v>
      </c>
      <c r="C24" s="57" t="s">
        <v>91</v>
      </c>
      <c r="D24" s="41" t="s">
        <v>92</v>
      </c>
      <c r="E24" s="30" t="s">
        <v>93</v>
      </c>
      <c r="F24" s="78">
        <v>42925</v>
      </c>
      <c r="G24" s="31" t="s">
        <v>43</v>
      </c>
      <c r="H24" s="31" t="s">
        <v>44</v>
      </c>
      <c r="I24" s="32" t="s">
        <v>44</v>
      </c>
      <c r="J24" s="32" t="s">
        <v>45</v>
      </c>
      <c r="K24" s="33" t="s">
        <v>69</v>
      </c>
      <c r="L24" s="34" t="s">
        <v>94</v>
      </c>
      <c r="M24" s="35">
        <v>28.5</v>
      </c>
      <c r="N24" s="36">
        <f t="shared" si="0"/>
        <v>0.6333333333333333</v>
      </c>
      <c r="O24" s="36">
        <f t="shared" si="1"/>
        <v>0.75</v>
      </c>
      <c r="P24" s="58" t="s">
        <v>82</v>
      </c>
      <c r="Q24" s="32" t="s">
        <v>71</v>
      </c>
      <c r="R24" s="38" t="s">
        <v>45</v>
      </c>
    </row>
    <row r="25" spans="1:18" x14ac:dyDescent="0.25">
      <c r="A25" s="23">
        <v>15</v>
      </c>
      <c r="B25" s="28" t="s">
        <v>7</v>
      </c>
      <c r="C25" s="41" t="s">
        <v>95</v>
      </c>
      <c r="D25" s="30" t="s">
        <v>96</v>
      </c>
      <c r="E25" s="30" t="s">
        <v>97</v>
      </c>
      <c r="F25" s="78">
        <v>43054</v>
      </c>
      <c r="G25" s="31" t="s">
        <v>43</v>
      </c>
      <c r="H25" s="31" t="s">
        <v>44</v>
      </c>
      <c r="I25" s="32" t="s">
        <v>44</v>
      </c>
      <c r="J25" s="32" t="s">
        <v>45</v>
      </c>
      <c r="K25" s="33" t="s">
        <v>69</v>
      </c>
      <c r="L25" s="34" t="s">
        <v>98</v>
      </c>
      <c r="M25" s="35">
        <v>28.5</v>
      </c>
      <c r="N25" s="36">
        <f t="shared" si="0"/>
        <v>0.6333333333333333</v>
      </c>
      <c r="O25" s="36">
        <f t="shared" si="1"/>
        <v>0.75</v>
      </c>
      <c r="P25" s="58" t="s">
        <v>82</v>
      </c>
      <c r="Q25" s="32" t="s">
        <v>71</v>
      </c>
      <c r="R25" s="38" t="s">
        <v>45</v>
      </c>
    </row>
    <row r="26" spans="1:18" x14ac:dyDescent="0.25">
      <c r="A26" s="24">
        <v>16</v>
      </c>
      <c r="B26" s="28" t="s">
        <v>7</v>
      </c>
      <c r="C26" s="51" t="s">
        <v>99</v>
      </c>
      <c r="D26" s="57" t="s">
        <v>100</v>
      </c>
      <c r="E26" s="57" t="s">
        <v>101</v>
      </c>
      <c r="F26" s="78">
        <v>43067</v>
      </c>
      <c r="G26" s="34" t="s">
        <v>43</v>
      </c>
      <c r="H26" s="34" t="s">
        <v>44</v>
      </c>
      <c r="I26" s="38" t="s">
        <v>44</v>
      </c>
      <c r="J26" s="38" t="s">
        <v>45</v>
      </c>
      <c r="K26" s="58" t="s">
        <v>69</v>
      </c>
      <c r="L26" s="34" t="s">
        <v>102</v>
      </c>
      <c r="M26" s="58">
        <v>28</v>
      </c>
      <c r="N26" s="36">
        <f t="shared" si="0"/>
        <v>0.62222222222222223</v>
      </c>
      <c r="O26" s="36">
        <f t="shared" si="1"/>
        <v>0.73684210526315785</v>
      </c>
      <c r="P26" s="58" t="s">
        <v>82</v>
      </c>
      <c r="Q26" s="38" t="s">
        <v>71</v>
      </c>
      <c r="R26" s="38" t="s">
        <v>45</v>
      </c>
    </row>
    <row r="27" spans="1:18" x14ac:dyDescent="0.25">
      <c r="A27" s="69">
        <v>17</v>
      </c>
      <c r="B27" s="70" t="s">
        <v>7</v>
      </c>
      <c r="C27" s="84" t="s">
        <v>202</v>
      </c>
      <c r="D27" s="75" t="s">
        <v>203</v>
      </c>
      <c r="E27" s="75" t="s">
        <v>204</v>
      </c>
      <c r="F27" s="89" t="s">
        <v>205</v>
      </c>
      <c r="G27" s="71" t="s">
        <v>43</v>
      </c>
      <c r="H27" s="71" t="s">
        <v>44</v>
      </c>
      <c r="I27" s="72" t="s">
        <v>44</v>
      </c>
      <c r="J27" s="32" t="s">
        <v>206</v>
      </c>
      <c r="K27" s="73">
        <v>2</v>
      </c>
      <c r="L27" s="71" t="s">
        <v>207</v>
      </c>
      <c r="M27" s="73">
        <v>27.5</v>
      </c>
      <c r="N27" s="36">
        <f t="shared" si="0"/>
        <v>0.61111111111111116</v>
      </c>
      <c r="O27" s="36">
        <f t="shared" si="1"/>
        <v>0.72368421052631582</v>
      </c>
      <c r="P27" s="73" t="s">
        <v>82</v>
      </c>
      <c r="Q27" s="72" t="s">
        <v>209</v>
      </c>
      <c r="R27" s="38" t="s">
        <v>210</v>
      </c>
    </row>
    <row r="28" spans="1:18" s="50" customFormat="1" x14ac:dyDescent="0.25">
      <c r="A28" s="24">
        <v>18</v>
      </c>
      <c r="B28" s="28" t="s">
        <v>7</v>
      </c>
      <c r="C28" s="41" t="s">
        <v>87</v>
      </c>
      <c r="D28" s="57" t="s">
        <v>88</v>
      </c>
      <c r="E28" s="57" t="s">
        <v>89</v>
      </c>
      <c r="F28" s="78">
        <v>42805</v>
      </c>
      <c r="G28" s="34" t="s">
        <v>43</v>
      </c>
      <c r="H28" s="34" t="s">
        <v>44</v>
      </c>
      <c r="I28" s="38" t="s">
        <v>44</v>
      </c>
      <c r="J28" s="38" t="s">
        <v>45</v>
      </c>
      <c r="K28" s="58" t="s">
        <v>69</v>
      </c>
      <c r="L28" s="34" t="s">
        <v>90</v>
      </c>
      <c r="M28" s="58">
        <v>26.5</v>
      </c>
      <c r="N28" s="36">
        <f t="shared" si="0"/>
        <v>0.58888888888888891</v>
      </c>
      <c r="O28" s="36">
        <f t="shared" si="1"/>
        <v>0.69736842105263153</v>
      </c>
      <c r="P28" s="58" t="s">
        <v>82</v>
      </c>
      <c r="Q28" s="38" t="s">
        <v>71</v>
      </c>
      <c r="R28" s="38" t="s">
        <v>45</v>
      </c>
    </row>
    <row r="29" spans="1:18" s="74" customFormat="1" ht="12.75" customHeight="1" x14ac:dyDescent="0.2">
      <c r="A29" s="42">
        <v>19</v>
      </c>
      <c r="B29" s="93" t="s">
        <v>7</v>
      </c>
      <c r="C29" s="44" t="s">
        <v>114</v>
      </c>
      <c r="D29" s="95" t="s">
        <v>115</v>
      </c>
      <c r="E29" s="95" t="s">
        <v>116</v>
      </c>
      <c r="F29" s="80">
        <v>42991</v>
      </c>
      <c r="G29" s="98" t="s">
        <v>43</v>
      </c>
      <c r="H29" s="46" t="s">
        <v>44</v>
      </c>
      <c r="I29" s="47" t="s">
        <v>44</v>
      </c>
      <c r="J29" s="47" t="s">
        <v>45</v>
      </c>
      <c r="K29" s="48" t="s">
        <v>69</v>
      </c>
      <c r="L29" s="46" t="s">
        <v>117</v>
      </c>
      <c r="M29" s="48">
        <v>26.5</v>
      </c>
      <c r="N29" s="49">
        <f t="shared" si="0"/>
        <v>0.58888888888888891</v>
      </c>
      <c r="O29" s="49">
        <f t="shared" si="1"/>
        <v>0.69736842105263153</v>
      </c>
      <c r="P29" s="58" t="s">
        <v>82</v>
      </c>
      <c r="Q29" s="47" t="s">
        <v>71</v>
      </c>
      <c r="R29" s="47" t="s">
        <v>45</v>
      </c>
    </row>
    <row r="30" spans="1:18" s="74" customFormat="1" ht="12.75" customHeight="1" x14ac:dyDescent="0.2">
      <c r="A30" s="24">
        <v>20</v>
      </c>
      <c r="B30" s="92" t="s">
        <v>7</v>
      </c>
      <c r="C30" s="40" t="s">
        <v>110</v>
      </c>
      <c r="D30" s="94" t="s">
        <v>111</v>
      </c>
      <c r="E30" s="96" t="s">
        <v>112</v>
      </c>
      <c r="F30" s="77">
        <v>42793</v>
      </c>
      <c r="G30" s="97" t="s">
        <v>43</v>
      </c>
      <c r="H30" s="34" t="s">
        <v>44</v>
      </c>
      <c r="I30" s="38" t="s">
        <v>44</v>
      </c>
      <c r="J30" s="38" t="s">
        <v>45</v>
      </c>
      <c r="K30" s="58" t="s">
        <v>46</v>
      </c>
      <c r="L30" s="34" t="s">
        <v>113</v>
      </c>
      <c r="M30" s="58">
        <v>23.5</v>
      </c>
      <c r="N30" s="36">
        <f t="shared" si="0"/>
        <v>0.52222222222222225</v>
      </c>
      <c r="O30" s="36">
        <f t="shared" si="1"/>
        <v>0.61842105263157898</v>
      </c>
      <c r="P30" s="58" t="s">
        <v>82</v>
      </c>
      <c r="Q30" s="38" t="s">
        <v>48</v>
      </c>
      <c r="R30" s="38" t="s">
        <v>45</v>
      </c>
    </row>
    <row r="31" spans="1:18" s="76" customFormat="1" x14ac:dyDescent="0.25">
      <c r="A31" s="69">
        <v>21</v>
      </c>
      <c r="B31" s="82" t="s">
        <v>7</v>
      </c>
      <c r="C31" s="84" t="s">
        <v>220</v>
      </c>
      <c r="D31" s="83" t="s">
        <v>221</v>
      </c>
      <c r="E31" s="87" t="s">
        <v>116</v>
      </c>
      <c r="F31" s="89" t="s">
        <v>222</v>
      </c>
      <c r="G31" s="88" t="s">
        <v>43</v>
      </c>
      <c r="H31" s="71" t="s">
        <v>44</v>
      </c>
      <c r="I31" s="72" t="s">
        <v>44</v>
      </c>
      <c r="J31" s="38" t="s">
        <v>206</v>
      </c>
      <c r="K31" s="73">
        <v>2</v>
      </c>
      <c r="L31" s="71" t="s">
        <v>223</v>
      </c>
      <c r="M31" s="73">
        <v>21.5</v>
      </c>
      <c r="N31" s="36">
        <f t="shared" si="0"/>
        <v>0.4777777777777778</v>
      </c>
      <c r="O31" s="36">
        <f t="shared" si="1"/>
        <v>0.56578947368421051</v>
      </c>
      <c r="P31" s="73" t="str">
        <f>IF(M31="","",IF($K$9=M31,$L$9,IF(M31&gt;=$H$9,"призер","участник")))</f>
        <v>участник</v>
      </c>
      <c r="Q31" s="72" t="s">
        <v>209</v>
      </c>
      <c r="R31" s="38" t="s">
        <v>210</v>
      </c>
    </row>
    <row r="32" spans="1:18" s="76" customFormat="1" x14ac:dyDescent="0.25">
      <c r="A32" s="24">
        <v>22</v>
      </c>
      <c r="B32" s="92" t="s">
        <v>7</v>
      </c>
      <c r="C32" s="41" t="s">
        <v>106</v>
      </c>
      <c r="D32" s="94" t="s">
        <v>107</v>
      </c>
      <c r="E32" s="96" t="s">
        <v>108</v>
      </c>
      <c r="F32" s="81">
        <v>42970</v>
      </c>
      <c r="G32" s="97" t="s">
        <v>43</v>
      </c>
      <c r="H32" s="34" t="s">
        <v>44</v>
      </c>
      <c r="I32" s="38" t="s">
        <v>44</v>
      </c>
      <c r="J32" s="38" t="s">
        <v>45</v>
      </c>
      <c r="K32" s="58" t="s">
        <v>69</v>
      </c>
      <c r="L32" s="34" t="s">
        <v>109</v>
      </c>
      <c r="M32" s="58">
        <v>18</v>
      </c>
      <c r="N32" s="36">
        <f t="shared" si="0"/>
        <v>0.4</v>
      </c>
      <c r="O32" s="36">
        <f t="shared" si="1"/>
        <v>0.47368421052631576</v>
      </c>
      <c r="P32" s="58" t="str">
        <f>IF(M32="","",IF($K$9=M32,$L$9,IF(M32&gt;=$H$9,"призер","участник")))</f>
        <v>участник</v>
      </c>
      <c r="Q32" s="38" t="s">
        <v>71</v>
      </c>
      <c r="R32" s="38" t="s">
        <v>45</v>
      </c>
    </row>
    <row r="33" spans="1:18" s="76" customFormat="1" x14ac:dyDescent="0.25">
      <c r="A33" s="69">
        <v>23</v>
      </c>
      <c r="B33" s="82" t="s">
        <v>7</v>
      </c>
      <c r="C33" s="84" t="s">
        <v>215</v>
      </c>
      <c r="D33" s="83" t="s">
        <v>216</v>
      </c>
      <c r="E33" s="87" t="s">
        <v>217</v>
      </c>
      <c r="F33" s="89" t="s">
        <v>218</v>
      </c>
      <c r="G33" s="88" t="s">
        <v>43</v>
      </c>
      <c r="H33" s="71" t="s">
        <v>44</v>
      </c>
      <c r="I33" s="72" t="s">
        <v>44</v>
      </c>
      <c r="J33" s="38" t="s">
        <v>206</v>
      </c>
      <c r="K33" s="73">
        <v>2</v>
      </c>
      <c r="L33" s="71" t="s">
        <v>219</v>
      </c>
      <c r="M33" s="73">
        <v>15.5</v>
      </c>
      <c r="N33" s="36">
        <f t="shared" si="0"/>
        <v>0.34444444444444444</v>
      </c>
      <c r="O33" s="36">
        <f t="shared" si="1"/>
        <v>0.40789473684210525</v>
      </c>
      <c r="P33" s="73" t="str">
        <f>IF(M33="","",IF($K$9=M33,$L$9,IF(M33&gt;=$H$9,"призер","участник")))</f>
        <v>участник</v>
      </c>
      <c r="Q33" s="72" t="s">
        <v>209</v>
      </c>
      <c r="R33" s="38" t="s">
        <v>210</v>
      </c>
    </row>
    <row r="34" spans="1:18" s="76" customFormat="1" x14ac:dyDescent="0.25">
      <c r="A34" s="69">
        <v>24</v>
      </c>
      <c r="B34" s="82" t="s">
        <v>7</v>
      </c>
      <c r="C34" s="85" t="s">
        <v>211</v>
      </c>
      <c r="D34" s="83" t="s">
        <v>212</v>
      </c>
      <c r="E34" s="87" t="s">
        <v>97</v>
      </c>
      <c r="F34" s="89" t="s">
        <v>213</v>
      </c>
      <c r="G34" s="88" t="s">
        <v>43</v>
      </c>
      <c r="H34" s="71" t="s">
        <v>44</v>
      </c>
      <c r="I34" s="72" t="s">
        <v>44</v>
      </c>
      <c r="J34" s="38" t="s">
        <v>206</v>
      </c>
      <c r="K34" s="73">
        <v>2</v>
      </c>
      <c r="L34" s="71" t="s">
        <v>214</v>
      </c>
      <c r="M34" s="73">
        <v>11.5</v>
      </c>
      <c r="N34" s="36">
        <f t="shared" si="0"/>
        <v>0.25555555555555554</v>
      </c>
      <c r="O34" s="36">
        <f t="shared" si="1"/>
        <v>0.30263157894736842</v>
      </c>
      <c r="P34" s="73" t="str">
        <f>IF(M34="","",IF($K$9=M34,$L$9,IF(M34&gt;=$H$9,"призер","участник")))</f>
        <v>участник</v>
      </c>
      <c r="Q34" s="72" t="s">
        <v>209</v>
      </c>
      <c r="R34" s="38" t="s">
        <v>210</v>
      </c>
    </row>
    <row r="35" spans="1:18" x14ac:dyDescent="0.25">
      <c r="F35" s="9"/>
    </row>
    <row r="37" spans="1:18" x14ac:dyDescent="0.25">
      <c r="C37" s="52" t="s">
        <v>118</v>
      </c>
      <c r="D37" s="27" t="s">
        <v>326</v>
      </c>
      <c r="E37" s="27"/>
      <c r="F37" s="27" t="s">
        <v>327</v>
      </c>
      <c r="G37" s="27"/>
    </row>
    <row r="38" spans="1:18" x14ac:dyDescent="0.25">
      <c r="C38" s="27"/>
      <c r="D38" s="27" t="s">
        <v>328</v>
      </c>
      <c r="E38" s="27"/>
      <c r="F38" s="27" t="s">
        <v>329</v>
      </c>
      <c r="G38" s="27"/>
    </row>
    <row r="39" spans="1:18" x14ac:dyDescent="0.25">
      <c r="C39" s="27"/>
      <c r="D39" s="27"/>
      <c r="E39" s="27"/>
      <c r="F39" s="27" t="s">
        <v>330</v>
      </c>
      <c r="G39" s="27"/>
    </row>
    <row r="40" spans="1:18" x14ac:dyDescent="0.25">
      <c r="C40" s="27"/>
      <c r="D40" s="27"/>
      <c r="E40" s="27"/>
      <c r="F40" s="27" t="s">
        <v>331</v>
      </c>
      <c r="G40" s="27"/>
    </row>
    <row r="41" spans="1:18" x14ac:dyDescent="0.25">
      <c r="C41" s="27"/>
      <c r="D41" s="27"/>
      <c r="E41" s="27"/>
      <c r="F41" s="27" t="s">
        <v>332</v>
      </c>
      <c r="G41" s="27"/>
    </row>
    <row r="42" spans="1:18" x14ac:dyDescent="0.25">
      <c r="C42" s="27"/>
      <c r="D42" s="27"/>
      <c r="E42" s="27"/>
      <c r="F42" s="27" t="s">
        <v>332</v>
      </c>
      <c r="G42" s="27"/>
    </row>
  </sheetData>
  <autoFilter ref="A10:R10">
    <sortState ref="A11:R34">
      <sortCondition descending="1" ref="M10"/>
    </sortState>
  </autoFilter>
  <mergeCells count="3">
    <mergeCell ref="A1:R1"/>
    <mergeCell ref="C2:P2"/>
    <mergeCell ref="C9:D9"/>
  </mergeCells>
  <conditionalFormatting sqref="E9">
    <cfRule type="expression" dxfId="10" priority="2">
      <formula>ISBLANK(E9)</formula>
    </cfRule>
  </conditionalFormatting>
  <conditionalFormatting sqref="C8">
    <cfRule type="expression" dxfId="9" priority="3">
      <formula>ISBLANK(C8)</formula>
    </cfRule>
  </conditionalFormatting>
  <conditionalFormatting sqref="C5">
    <cfRule type="expression" dxfId="8" priority="4">
      <formula>ISBLANK(C5)</formula>
    </cfRule>
  </conditionalFormatting>
  <conditionalFormatting sqref="C4">
    <cfRule type="expression" dxfId="7" priority="5">
      <formula>ISBLANK(C4)</formula>
    </cfRule>
  </conditionalFormatting>
  <dataValidations count="1">
    <dataValidation allowBlank="1" showInputMessage="1" showErrorMessage="1" sqref="A4:A8 C4:C8 F4:F5 E6:F7 F8 E9:E10 B10:D10 F10">
      <formula1>0</formula1>
      <formula2>0</formula2>
    </dataValidation>
  </dataValidations>
  <pageMargins left="0.25" right="0.25" top="0.32986111111111099" bottom="0.34027777777777801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opLeftCell="E5" zoomScale="80" zoomScaleNormal="80" workbookViewId="0">
      <selection activeCell="Q22" sqref="Q22"/>
    </sheetView>
  </sheetViews>
  <sheetFormatPr defaultColWidth="9.140625" defaultRowHeight="15" x14ac:dyDescent="0.25"/>
  <cols>
    <col min="1" max="1" width="4.5703125" style="1" customWidth="1"/>
    <col min="2" max="2" width="19.5703125" style="1" customWidth="1"/>
    <col min="3" max="4" width="16.5703125" style="1" customWidth="1"/>
    <col min="5" max="5" width="14.42578125" style="1" customWidth="1"/>
    <col min="6" max="6" width="12.5703125" style="1" customWidth="1"/>
    <col min="7" max="7" width="14.140625" style="1" customWidth="1"/>
    <col min="8" max="8" width="15.28515625" style="1" customWidth="1"/>
    <col min="9" max="9" width="18.5703125" style="1" customWidth="1"/>
    <col min="10" max="10" width="21" style="1" customWidth="1"/>
    <col min="11" max="12" width="13.85546875" style="1" customWidth="1"/>
    <col min="13" max="13" width="10.7109375" style="1" customWidth="1"/>
    <col min="14" max="15" width="8.42578125" style="1" customWidth="1"/>
    <col min="16" max="16" width="13" style="1" customWidth="1"/>
    <col min="17" max="17" width="43.140625" style="1" customWidth="1"/>
    <col min="18" max="18" width="12.85546875" style="1" customWidth="1"/>
    <col min="19" max="16384" width="9.140625" style="1"/>
  </cols>
  <sheetData>
    <row r="1" spans="1:21" x14ac:dyDescent="0.2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21" ht="32.25" customHeight="1" x14ac:dyDescent="0.25">
      <c r="B2" s="2"/>
      <c r="C2" s="123" t="s">
        <v>199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3" t="s">
        <v>1</v>
      </c>
      <c r="R2" s="4">
        <v>26</v>
      </c>
    </row>
    <row r="3" spans="1:21" x14ac:dyDescent="0.25"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  <c r="R3" s="4"/>
    </row>
    <row r="4" spans="1:21" x14ac:dyDescent="0.25">
      <c r="A4" s="6" t="s">
        <v>2</v>
      </c>
      <c r="B4" s="7"/>
      <c r="C4" s="6" t="s">
        <v>119</v>
      </c>
      <c r="E4" s="8" t="s">
        <v>4</v>
      </c>
      <c r="F4" s="9"/>
      <c r="Q4" s="10" t="s">
        <v>5</v>
      </c>
      <c r="R4" s="11">
        <v>1</v>
      </c>
    </row>
    <row r="5" spans="1:21" x14ac:dyDescent="0.25">
      <c r="A5" s="6" t="s">
        <v>6</v>
      </c>
      <c r="B5" s="7"/>
      <c r="C5" s="6" t="s">
        <v>7</v>
      </c>
      <c r="E5" s="8" t="s">
        <v>8</v>
      </c>
      <c r="F5" s="9"/>
      <c r="Q5" s="10" t="s">
        <v>9</v>
      </c>
      <c r="R5" s="4">
        <v>11</v>
      </c>
    </row>
    <row r="6" spans="1:21" x14ac:dyDescent="0.25">
      <c r="A6" s="6" t="s">
        <v>10</v>
      </c>
      <c r="B6" s="7"/>
      <c r="C6" s="6" t="s">
        <v>11</v>
      </c>
      <c r="E6" s="9"/>
      <c r="F6" s="9"/>
      <c r="Q6" s="10" t="s">
        <v>12</v>
      </c>
      <c r="R6" s="4">
        <v>14</v>
      </c>
    </row>
    <row r="7" spans="1:21" x14ac:dyDescent="0.25">
      <c r="A7" s="6" t="s">
        <v>13</v>
      </c>
      <c r="B7" s="7"/>
      <c r="C7" s="6">
        <v>3</v>
      </c>
      <c r="E7" s="9"/>
      <c r="F7" s="9"/>
      <c r="P7" s="12"/>
      <c r="Q7" s="10" t="s">
        <v>14</v>
      </c>
      <c r="R7" s="13">
        <v>0.45</v>
      </c>
    </row>
    <row r="8" spans="1:21" x14ac:dyDescent="0.25">
      <c r="A8" s="6" t="s">
        <v>15</v>
      </c>
      <c r="B8" s="7"/>
      <c r="C8" s="14" t="s">
        <v>120</v>
      </c>
      <c r="F8" s="9"/>
      <c r="M8" s="53"/>
      <c r="Q8" s="15" t="s">
        <v>17</v>
      </c>
      <c r="R8" s="13">
        <f>(R4+R5)/R2</f>
        <v>0.46153846153846156</v>
      </c>
    </row>
    <row r="9" spans="1:21" x14ac:dyDescent="0.25">
      <c r="C9" s="124" t="s">
        <v>18</v>
      </c>
      <c r="D9" s="124"/>
      <c r="E9" s="16">
        <v>38.5</v>
      </c>
      <c r="G9" s="10" t="s">
        <v>19</v>
      </c>
      <c r="H9" s="17">
        <f>E9/2</f>
        <v>19.25</v>
      </c>
      <c r="J9" s="18" t="s">
        <v>20</v>
      </c>
      <c r="K9" s="19">
        <f>MAX(M11:M28)</f>
        <v>27.5</v>
      </c>
      <c r="L9" s="20" t="str">
        <f>IF(K9*100/E9&gt;=50,"победитель","участник")</f>
        <v>победитель</v>
      </c>
      <c r="M9" s="53"/>
      <c r="P9" s="21">
        <f>R8-45%</f>
        <v>1.1538461538461553E-2</v>
      </c>
      <c r="Q9" s="10" t="s">
        <v>21</v>
      </c>
      <c r="R9" s="22">
        <f>IF((R2*P9)&gt;0,(R2*P9),0)</f>
        <v>0.30000000000000038</v>
      </c>
    </row>
    <row r="10" spans="1:21" ht="90" x14ac:dyDescent="0.25">
      <c r="A10" s="23" t="s">
        <v>22</v>
      </c>
      <c r="B10" s="24" t="s">
        <v>23</v>
      </c>
      <c r="C10" s="24" t="s">
        <v>24</v>
      </c>
      <c r="D10" s="24" t="s">
        <v>25</v>
      </c>
      <c r="E10" s="24" t="s">
        <v>26</v>
      </c>
      <c r="F10" s="24" t="s">
        <v>27</v>
      </c>
      <c r="G10" s="24" t="s">
        <v>28</v>
      </c>
      <c r="H10" s="25" t="s">
        <v>29</v>
      </c>
      <c r="I10" s="24" t="s">
        <v>30</v>
      </c>
      <c r="J10" s="24" t="s">
        <v>31</v>
      </c>
      <c r="K10" s="24" t="s">
        <v>32</v>
      </c>
      <c r="L10" s="26" t="s">
        <v>33</v>
      </c>
      <c r="M10" s="24" t="s">
        <v>34</v>
      </c>
      <c r="N10" s="24" t="s">
        <v>35</v>
      </c>
      <c r="O10" s="24" t="s">
        <v>36</v>
      </c>
      <c r="P10" s="24" t="s">
        <v>37</v>
      </c>
      <c r="Q10" s="24" t="s">
        <v>38</v>
      </c>
      <c r="R10" s="24" t="s">
        <v>39</v>
      </c>
      <c r="S10" s="27"/>
      <c r="T10" s="27"/>
      <c r="U10" s="27"/>
    </row>
    <row r="11" spans="1:21" s="39" customFormat="1" ht="12.75" customHeight="1" x14ac:dyDescent="0.2">
      <c r="A11" s="69">
        <v>1</v>
      </c>
      <c r="B11" s="70" t="s">
        <v>7</v>
      </c>
      <c r="C11" s="75" t="s">
        <v>235</v>
      </c>
      <c r="D11" s="75" t="s">
        <v>236</v>
      </c>
      <c r="E11" s="75" t="s">
        <v>175</v>
      </c>
      <c r="F11" s="102" t="s">
        <v>237</v>
      </c>
      <c r="G11" s="71" t="s">
        <v>43</v>
      </c>
      <c r="H11" s="71" t="s">
        <v>44</v>
      </c>
      <c r="I11" s="72" t="s">
        <v>44</v>
      </c>
      <c r="J11" s="32" t="s">
        <v>206</v>
      </c>
      <c r="K11" s="73">
        <v>3</v>
      </c>
      <c r="L11" s="71" t="s">
        <v>238</v>
      </c>
      <c r="M11" s="73">
        <v>27.5</v>
      </c>
      <c r="N11" s="36">
        <f t="shared" ref="N11:N37" si="0">IF(M11="","",M11/$E$9)</f>
        <v>0.7142857142857143</v>
      </c>
      <c r="O11" s="36">
        <f t="shared" ref="O11:O36" si="1">IF(M11="","",M11/$K$9)</f>
        <v>1</v>
      </c>
      <c r="P11" s="73" t="s">
        <v>239</v>
      </c>
      <c r="Q11" s="72" t="s">
        <v>209</v>
      </c>
      <c r="R11" s="38" t="s">
        <v>210</v>
      </c>
    </row>
    <row r="12" spans="1:21" s="39" customFormat="1" ht="12.75" customHeight="1" x14ac:dyDescent="0.2">
      <c r="A12" s="23">
        <v>2</v>
      </c>
      <c r="B12" s="28" t="s">
        <v>7</v>
      </c>
      <c r="C12" s="30" t="s">
        <v>151</v>
      </c>
      <c r="D12" s="30" t="s">
        <v>152</v>
      </c>
      <c r="E12" s="30" t="s">
        <v>153</v>
      </c>
      <c r="F12" s="103">
        <v>42517</v>
      </c>
      <c r="G12" s="31" t="s">
        <v>43</v>
      </c>
      <c r="H12" s="31" t="s">
        <v>44</v>
      </c>
      <c r="I12" s="32" t="s">
        <v>44</v>
      </c>
      <c r="J12" s="32" t="s">
        <v>45</v>
      </c>
      <c r="K12" s="33" t="s">
        <v>124</v>
      </c>
      <c r="L12" s="34" t="s">
        <v>154</v>
      </c>
      <c r="M12" s="35">
        <v>25.5</v>
      </c>
      <c r="N12" s="36">
        <f t="shared" si="0"/>
        <v>0.66233766233766234</v>
      </c>
      <c r="O12" s="36">
        <f t="shared" si="1"/>
        <v>0.92727272727272725</v>
      </c>
      <c r="P12" s="37" t="str">
        <f>IF(M12="","",IF($K$9=M12,$L$9,IF(M12&gt;=$H$9,"призер","участник")))</f>
        <v>призер</v>
      </c>
      <c r="Q12" s="32" t="s">
        <v>126</v>
      </c>
      <c r="R12" s="38" t="s">
        <v>45</v>
      </c>
    </row>
    <row r="13" spans="1:21" ht="17.25" customHeight="1" x14ac:dyDescent="0.25">
      <c r="A13" s="69">
        <v>3</v>
      </c>
      <c r="B13" s="70" t="s">
        <v>7</v>
      </c>
      <c r="C13" s="75" t="s">
        <v>240</v>
      </c>
      <c r="D13" s="75" t="s">
        <v>241</v>
      </c>
      <c r="E13" s="75" t="s">
        <v>242</v>
      </c>
      <c r="F13" s="102" t="s">
        <v>243</v>
      </c>
      <c r="G13" s="71" t="s">
        <v>43</v>
      </c>
      <c r="H13" s="71" t="s">
        <v>44</v>
      </c>
      <c r="I13" s="72" t="s">
        <v>44</v>
      </c>
      <c r="J13" s="38" t="s">
        <v>206</v>
      </c>
      <c r="K13" s="73">
        <v>3</v>
      </c>
      <c r="L13" s="71" t="s">
        <v>244</v>
      </c>
      <c r="M13" s="73">
        <v>20.5</v>
      </c>
      <c r="N13" s="36">
        <f t="shared" si="0"/>
        <v>0.53246753246753242</v>
      </c>
      <c r="O13" s="36">
        <f t="shared" si="1"/>
        <v>0.74545454545454548</v>
      </c>
      <c r="P13" s="73" t="str">
        <f>IF(M13="","",IF($K$9=M13,$L$9,IF(M13&gt;=$H$9,"призер","участник")))</f>
        <v>призер</v>
      </c>
      <c r="Q13" s="72" t="s">
        <v>209</v>
      </c>
      <c r="R13" s="38" t="s">
        <v>210</v>
      </c>
    </row>
    <row r="14" spans="1:21" x14ac:dyDescent="0.25">
      <c r="A14" s="23">
        <v>4</v>
      </c>
      <c r="B14" s="28" t="s">
        <v>7</v>
      </c>
      <c r="C14" s="30" t="s">
        <v>127</v>
      </c>
      <c r="D14" s="30" t="s">
        <v>128</v>
      </c>
      <c r="E14" s="30" t="s">
        <v>129</v>
      </c>
      <c r="F14" s="103">
        <v>42505</v>
      </c>
      <c r="G14" s="31" t="s">
        <v>43</v>
      </c>
      <c r="H14" s="31" t="s">
        <v>44</v>
      </c>
      <c r="I14" s="32" t="s">
        <v>44</v>
      </c>
      <c r="J14" s="32" t="s">
        <v>45</v>
      </c>
      <c r="K14" s="33" t="s">
        <v>124</v>
      </c>
      <c r="L14" s="34" t="s">
        <v>130</v>
      </c>
      <c r="M14" s="35">
        <v>20</v>
      </c>
      <c r="N14" s="36">
        <f t="shared" si="0"/>
        <v>0.51948051948051943</v>
      </c>
      <c r="O14" s="36">
        <f t="shared" si="1"/>
        <v>0.72727272727272729</v>
      </c>
      <c r="P14" s="58" t="str">
        <f>IF(M14="","",IF($K$9=M14,$L$9,IF(M14&gt;=$H$9,"призер","участник")))</f>
        <v>призер</v>
      </c>
      <c r="Q14" s="32" t="s">
        <v>126</v>
      </c>
      <c r="R14" s="38" t="s">
        <v>45</v>
      </c>
    </row>
    <row r="15" spans="1:21" x14ac:dyDescent="0.25">
      <c r="A15" s="69">
        <v>5</v>
      </c>
      <c r="B15" s="70" t="s">
        <v>7</v>
      </c>
      <c r="C15" s="75" t="s">
        <v>245</v>
      </c>
      <c r="D15" s="75" t="s">
        <v>246</v>
      </c>
      <c r="E15" s="75" t="s">
        <v>247</v>
      </c>
      <c r="F15" s="102" t="s">
        <v>248</v>
      </c>
      <c r="G15" s="71" t="s">
        <v>43</v>
      </c>
      <c r="H15" s="71" t="s">
        <v>44</v>
      </c>
      <c r="I15" s="72" t="s">
        <v>44</v>
      </c>
      <c r="J15" s="32" t="s">
        <v>206</v>
      </c>
      <c r="K15" s="73">
        <v>3</v>
      </c>
      <c r="L15" s="71" t="s">
        <v>249</v>
      </c>
      <c r="M15" s="73">
        <v>19.5</v>
      </c>
      <c r="N15" s="36">
        <f t="shared" si="0"/>
        <v>0.50649350649350644</v>
      </c>
      <c r="O15" s="36">
        <f t="shared" si="1"/>
        <v>0.70909090909090911</v>
      </c>
      <c r="P15" s="73" t="str">
        <f>IF(M15="","",IF($K$9=M15,$L$9,IF(M15&gt;=$H$9,"призер","участник")))</f>
        <v>призер</v>
      </c>
      <c r="Q15" s="72" t="s">
        <v>209</v>
      </c>
      <c r="R15" s="38" t="s">
        <v>210</v>
      </c>
    </row>
    <row r="16" spans="1:21" x14ac:dyDescent="0.25">
      <c r="A16" s="69">
        <v>6</v>
      </c>
      <c r="B16" s="70" t="s">
        <v>7</v>
      </c>
      <c r="C16" s="75" t="s">
        <v>250</v>
      </c>
      <c r="D16" s="75" t="s">
        <v>251</v>
      </c>
      <c r="E16" s="75" t="s">
        <v>145</v>
      </c>
      <c r="F16" s="102" t="s">
        <v>252</v>
      </c>
      <c r="G16" s="71" t="s">
        <v>43</v>
      </c>
      <c r="H16" s="71" t="s">
        <v>44</v>
      </c>
      <c r="I16" s="72" t="s">
        <v>44</v>
      </c>
      <c r="J16" s="32" t="s">
        <v>206</v>
      </c>
      <c r="K16" s="73">
        <v>3</v>
      </c>
      <c r="L16" s="71" t="s">
        <v>253</v>
      </c>
      <c r="M16" s="73">
        <v>17.5</v>
      </c>
      <c r="N16" s="36">
        <f t="shared" si="0"/>
        <v>0.45454545454545453</v>
      </c>
      <c r="O16" s="36">
        <f t="shared" si="1"/>
        <v>0.63636363636363635</v>
      </c>
      <c r="P16" s="73" t="s">
        <v>208</v>
      </c>
      <c r="Q16" s="72" t="s">
        <v>209</v>
      </c>
      <c r="R16" s="38" t="s">
        <v>210</v>
      </c>
    </row>
    <row r="17" spans="1:18" x14ac:dyDescent="0.25">
      <c r="A17" s="23">
        <v>7</v>
      </c>
      <c r="B17" s="28" t="s">
        <v>7</v>
      </c>
      <c r="C17" s="30" t="s">
        <v>131</v>
      </c>
      <c r="D17" s="30" t="s">
        <v>132</v>
      </c>
      <c r="E17" s="30" t="s">
        <v>133</v>
      </c>
      <c r="F17" s="104">
        <v>42437</v>
      </c>
      <c r="G17" s="31" t="s">
        <v>43</v>
      </c>
      <c r="H17" s="31" t="s">
        <v>44</v>
      </c>
      <c r="I17" s="54" t="s">
        <v>44</v>
      </c>
      <c r="J17" s="54" t="s">
        <v>45</v>
      </c>
      <c r="K17" s="55" t="s">
        <v>124</v>
      </c>
      <c r="L17" s="34" t="s">
        <v>134</v>
      </c>
      <c r="M17" s="35">
        <v>17</v>
      </c>
      <c r="N17" s="36">
        <f t="shared" si="0"/>
        <v>0.44155844155844154</v>
      </c>
      <c r="O17" s="36">
        <f t="shared" si="1"/>
        <v>0.61818181818181817</v>
      </c>
      <c r="P17" s="58" t="s">
        <v>198</v>
      </c>
      <c r="Q17" s="32" t="s">
        <v>126</v>
      </c>
      <c r="R17" s="38" t="s">
        <v>45</v>
      </c>
    </row>
    <row r="18" spans="1:18" x14ac:dyDescent="0.25">
      <c r="A18" s="23">
        <v>8</v>
      </c>
      <c r="B18" s="28" t="s">
        <v>7</v>
      </c>
      <c r="C18" s="30" t="s">
        <v>121</v>
      </c>
      <c r="D18" s="30" t="s">
        <v>122</v>
      </c>
      <c r="E18" s="30" t="s">
        <v>123</v>
      </c>
      <c r="F18" s="103">
        <v>42432</v>
      </c>
      <c r="G18" s="31" t="s">
        <v>43</v>
      </c>
      <c r="H18" s="31" t="s">
        <v>44</v>
      </c>
      <c r="I18" s="32" t="s">
        <v>44</v>
      </c>
      <c r="J18" s="32" t="s">
        <v>45</v>
      </c>
      <c r="K18" s="33" t="s">
        <v>124</v>
      </c>
      <c r="L18" s="34" t="s">
        <v>125</v>
      </c>
      <c r="M18" s="35">
        <v>15.5</v>
      </c>
      <c r="N18" s="36">
        <f t="shared" si="0"/>
        <v>0.40259740259740262</v>
      </c>
      <c r="O18" s="36">
        <f t="shared" si="1"/>
        <v>0.5636363636363636</v>
      </c>
      <c r="P18" s="58" t="s">
        <v>198</v>
      </c>
      <c r="Q18" s="32" t="s">
        <v>126</v>
      </c>
      <c r="R18" s="38" t="s">
        <v>45</v>
      </c>
    </row>
    <row r="19" spans="1:18" x14ac:dyDescent="0.25">
      <c r="A19" s="23">
        <v>9</v>
      </c>
      <c r="B19" s="28" t="s">
        <v>7</v>
      </c>
      <c r="C19" s="30" t="s">
        <v>139</v>
      </c>
      <c r="D19" s="30" t="s">
        <v>140</v>
      </c>
      <c r="E19" s="30" t="s">
        <v>141</v>
      </c>
      <c r="F19" s="103">
        <v>42602</v>
      </c>
      <c r="G19" s="31" t="s">
        <v>43</v>
      </c>
      <c r="H19" s="31" t="s">
        <v>44</v>
      </c>
      <c r="I19" s="32" t="s">
        <v>44</v>
      </c>
      <c r="J19" s="32" t="s">
        <v>45</v>
      </c>
      <c r="K19" s="33" t="s">
        <v>124</v>
      </c>
      <c r="L19" s="34" t="s">
        <v>142</v>
      </c>
      <c r="M19" s="35">
        <v>15.5</v>
      </c>
      <c r="N19" s="36">
        <f t="shared" si="0"/>
        <v>0.40259740259740262</v>
      </c>
      <c r="O19" s="36">
        <f t="shared" si="1"/>
        <v>0.5636363636363636</v>
      </c>
      <c r="P19" s="37" t="s">
        <v>198</v>
      </c>
      <c r="Q19" s="32" t="s">
        <v>126</v>
      </c>
      <c r="R19" s="38" t="s">
        <v>45</v>
      </c>
    </row>
    <row r="20" spans="1:18" x14ac:dyDescent="0.25">
      <c r="A20" s="23">
        <v>10</v>
      </c>
      <c r="B20" s="28" t="s">
        <v>7</v>
      </c>
      <c r="C20" s="30" t="s">
        <v>147</v>
      </c>
      <c r="D20" s="30" t="s">
        <v>148</v>
      </c>
      <c r="E20" s="30" t="s">
        <v>149</v>
      </c>
      <c r="F20" s="103">
        <v>42420</v>
      </c>
      <c r="G20" s="31" t="s">
        <v>43</v>
      </c>
      <c r="H20" s="31" t="s">
        <v>44</v>
      </c>
      <c r="I20" s="32" t="s">
        <v>44</v>
      </c>
      <c r="J20" s="32" t="s">
        <v>45</v>
      </c>
      <c r="K20" s="33" t="s">
        <v>124</v>
      </c>
      <c r="L20" s="34" t="s">
        <v>150</v>
      </c>
      <c r="M20" s="58">
        <v>15.5</v>
      </c>
      <c r="N20" s="56">
        <f t="shared" si="0"/>
        <v>0.40259740259740262</v>
      </c>
      <c r="O20" s="36">
        <f t="shared" si="1"/>
        <v>0.5636363636363636</v>
      </c>
      <c r="P20" s="37" t="s">
        <v>198</v>
      </c>
      <c r="Q20" s="38" t="s">
        <v>126</v>
      </c>
      <c r="R20" s="38" t="s">
        <v>45</v>
      </c>
    </row>
    <row r="21" spans="1:18" x14ac:dyDescent="0.25">
      <c r="A21" s="23">
        <v>11</v>
      </c>
      <c r="B21" s="28" t="s">
        <v>7</v>
      </c>
      <c r="C21" s="30" t="s">
        <v>187</v>
      </c>
      <c r="D21" s="30" t="s">
        <v>188</v>
      </c>
      <c r="E21" s="30" t="s">
        <v>189</v>
      </c>
      <c r="F21" s="103">
        <v>42498</v>
      </c>
      <c r="G21" s="31" t="s">
        <v>43</v>
      </c>
      <c r="H21" s="31" t="s">
        <v>44</v>
      </c>
      <c r="I21" s="32" t="s">
        <v>44</v>
      </c>
      <c r="J21" s="32" t="s">
        <v>45</v>
      </c>
      <c r="K21" s="33" t="s">
        <v>172</v>
      </c>
      <c r="L21" s="34" t="s">
        <v>165</v>
      </c>
      <c r="M21" s="35">
        <v>15.5</v>
      </c>
      <c r="N21" s="36">
        <f t="shared" si="0"/>
        <v>0.40259740259740262</v>
      </c>
      <c r="O21" s="36">
        <f t="shared" si="1"/>
        <v>0.5636363636363636</v>
      </c>
      <c r="P21" s="37" t="s">
        <v>198</v>
      </c>
      <c r="Q21" s="38" t="s">
        <v>200</v>
      </c>
      <c r="R21" s="38" t="s">
        <v>45</v>
      </c>
    </row>
    <row r="22" spans="1:18" x14ac:dyDescent="0.25">
      <c r="A22" s="69">
        <v>12</v>
      </c>
      <c r="B22" s="70" t="s">
        <v>7</v>
      </c>
      <c r="C22" s="75" t="s">
        <v>254</v>
      </c>
      <c r="D22" s="75" t="s">
        <v>182</v>
      </c>
      <c r="E22" s="75" t="s">
        <v>255</v>
      </c>
      <c r="F22" s="102" t="s">
        <v>256</v>
      </c>
      <c r="G22" s="71" t="s">
        <v>43</v>
      </c>
      <c r="H22" s="71" t="s">
        <v>44</v>
      </c>
      <c r="I22" s="72" t="s">
        <v>44</v>
      </c>
      <c r="J22" s="32" t="s">
        <v>206</v>
      </c>
      <c r="K22" s="73">
        <v>3</v>
      </c>
      <c r="L22" s="71" t="s">
        <v>257</v>
      </c>
      <c r="M22" s="73">
        <v>15.5</v>
      </c>
      <c r="N22" s="36">
        <f t="shared" si="0"/>
        <v>0.40259740259740262</v>
      </c>
      <c r="O22" s="36">
        <f t="shared" si="1"/>
        <v>0.5636363636363636</v>
      </c>
      <c r="P22" s="73" t="s">
        <v>198</v>
      </c>
      <c r="Q22" s="72" t="s">
        <v>209</v>
      </c>
      <c r="R22" s="38" t="s">
        <v>210</v>
      </c>
    </row>
    <row r="23" spans="1:18" x14ac:dyDescent="0.25">
      <c r="A23" s="23">
        <v>13</v>
      </c>
      <c r="B23" s="28" t="s">
        <v>7</v>
      </c>
      <c r="C23" s="30" t="s">
        <v>184</v>
      </c>
      <c r="D23" s="30" t="s">
        <v>185</v>
      </c>
      <c r="E23" s="30" t="s">
        <v>186</v>
      </c>
      <c r="F23" s="103">
        <v>42649</v>
      </c>
      <c r="G23" s="31" t="s">
        <v>43</v>
      </c>
      <c r="H23" s="31" t="s">
        <v>44</v>
      </c>
      <c r="I23" s="32" t="s">
        <v>44</v>
      </c>
      <c r="J23" s="32" t="s">
        <v>45</v>
      </c>
      <c r="K23" s="33" t="s">
        <v>172</v>
      </c>
      <c r="L23" s="34" t="s">
        <v>169</v>
      </c>
      <c r="M23" s="35">
        <v>15</v>
      </c>
      <c r="N23" s="36">
        <f t="shared" si="0"/>
        <v>0.38961038961038963</v>
      </c>
      <c r="O23" s="36">
        <f t="shared" si="1"/>
        <v>0.54545454545454541</v>
      </c>
      <c r="P23" s="37" t="s">
        <v>82</v>
      </c>
      <c r="Q23" s="38" t="s">
        <v>200</v>
      </c>
      <c r="R23" s="38" t="s">
        <v>45</v>
      </c>
    </row>
    <row r="24" spans="1:18" x14ac:dyDescent="0.25">
      <c r="A24" s="23">
        <v>14</v>
      </c>
      <c r="B24" s="28" t="s">
        <v>7</v>
      </c>
      <c r="C24" s="30" t="s">
        <v>135</v>
      </c>
      <c r="D24" s="30" t="s">
        <v>136</v>
      </c>
      <c r="E24" s="30" t="s">
        <v>137</v>
      </c>
      <c r="F24" s="103">
        <v>42559</v>
      </c>
      <c r="G24" s="31" t="s">
        <v>43</v>
      </c>
      <c r="H24" s="31" t="s">
        <v>44</v>
      </c>
      <c r="I24" s="32" t="s">
        <v>44</v>
      </c>
      <c r="J24" s="32" t="s">
        <v>45</v>
      </c>
      <c r="K24" s="33" t="s">
        <v>124</v>
      </c>
      <c r="L24" s="34" t="s">
        <v>138</v>
      </c>
      <c r="M24" s="35">
        <v>14.5</v>
      </c>
      <c r="N24" s="36">
        <f t="shared" si="0"/>
        <v>0.37662337662337664</v>
      </c>
      <c r="O24" s="36">
        <f t="shared" si="1"/>
        <v>0.52727272727272723</v>
      </c>
      <c r="P24" s="37" t="str">
        <f t="shared" ref="P24:P31" si="2">IF(M24="","",IF($K$9=M24,$L$9,IF(M24&gt;=$H$9,"призер","участник")))</f>
        <v>участник</v>
      </c>
      <c r="Q24" s="38" t="s">
        <v>126</v>
      </c>
      <c r="R24" s="38" t="s">
        <v>45</v>
      </c>
    </row>
    <row r="25" spans="1:18" x14ac:dyDescent="0.25">
      <c r="A25" s="23">
        <v>15</v>
      </c>
      <c r="B25" s="28" t="s">
        <v>7</v>
      </c>
      <c r="C25" s="30" t="s">
        <v>143</v>
      </c>
      <c r="D25" s="30" t="s">
        <v>144</v>
      </c>
      <c r="E25" s="30" t="s">
        <v>145</v>
      </c>
      <c r="F25" s="103">
        <v>42487</v>
      </c>
      <c r="G25" s="31" t="s">
        <v>43</v>
      </c>
      <c r="H25" s="31" t="s">
        <v>44</v>
      </c>
      <c r="I25" s="32" t="s">
        <v>44</v>
      </c>
      <c r="J25" s="32" t="s">
        <v>45</v>
      </c>
      <c r="K25" s="33" t="s">
        <v>124</v>
      </c>
      <c r="L25" s="34" t="s">
        <v>146</v>
      </c>
      <c r="M25" s="35">
        <v>14.5</v>
      </c>
      <c r="N25" s="36">
        <f t="shared" si="0"/>
        <v>0.37662337662337664</v>
      </c>
      <c r="O25" s="36">
        <f t="shared" si="1"/>
        <v>0.52727272727272723</v>
      </c>
      <c r="P25" s="37" t="str">
        <f t="shared" si="2"/>
        <v>участник</v>
      </c>
      <c r="Q25" s="38" t="s">
        <v>126</v>
      </c>
      <c r="R25" s="38" t="s">
        <v>45</v>
      </c>
    </row>
    <row r="26" spans="1:18" x14ac:dyDescent="0.25">
      <c r="A26" s="23">
        <v>16</v>
      </c>
      <c r="B26" s="28" t="s">
        <v>7</v>
      </c>
      <c r="C26" s="30" t="s">
        <v>181</v>
      </c>
      <c r="D26" s="30" t="s">
        <v>182</v>
      </c>
      <c r="E26" s="30" t="s">
        <v>183</v>
      </c>
      <c r="F26" s="103">
        <v>42754</v>
      </c>
      <c r="G26" s="31" t="s">
        <v>43</v>
      </c>
      <c r="H26" s="31" t="s">
        <v>44</v>
      </c>
      <c r="I26" s="32" t="s">
        <v>44</v>
      </c>
      <c r="J26" s="32" t="s">
        <v>45</v>
      </c>
      <c r="K26" s="33" t="s">
        <v>172</v>
      </c>
      <c r="L26" s="34" t="s">
        <v>164</v>
      </c>
      <c r="M26" s="35">
        <v>14</v>
      </c>
      <c r="N26" s="36">
        <f t="shared" si="0"/>
        <v>0.36363636363636365</v>
      </c>
      <c r="O26" s="36">
        <f t="shared" si="1"/>
        <v>0.50909090909090904</v>
      </c>
      <c r="P26" s="37" t="str">
        <f t="shared" si="2"/>
        <v>участник</v>
      </c>
      <c r="Q26" s="38" t="s">
        <v>200</v>
      </c>
      <c r="R26" s="38" t="s">
        <v>45</v>
      </c>
    </row>
    <row r="27" spans="1:18" x14ac:dyDescent="0.25">
      <c r="A27" s="23">
        <v>17</v>
      </c>
      <c r="B27" s="28" t="s">
        <v>7</v>
      </c>
      <c r="C27" s="30" t="s">
        <v>174</v>
      </c>
      <c r="D27" s="30" t="s">
        <v>173</v>
      </c>
      <c r="E27" s="30" t="s">
        <v>175</v>
      </c>
      <c r="F27" s="103">
        <v>42363</v>
      </c>
      <c r="G27" s="31" t="s">
        <v>43</v>
      </c>
      <c r="H27" s="31" t="s">
        <v>44</v>
      </c>
      <c r="I27" s="32" t="s">
        <v>44</v>
      </c>
      <c r="J27" s="32" t="s">
        <v>45</v>
      </c>
      <c r="K27" s="33" t="s">
        <v>172</v>
      </c>
      <c r="L27" s="34" t="s">
        <v>161</v>
      </c>
      <c r="M27" s="139">
        <v>13</v>
      </c>
      <c r="N27" s="36">
        <f t="shared" si="0"/>
        <v>0.33766233766233766</v>
      </c>
      <c r="O27" s="36">
        <f t="shared" si="1"/>
        <v>0.47272727272727272</v>
      </c>
      <c r="P27" s="37" t="str">
        <f t="shared" si="2"/>
        <v>участник</v>
      </c>
      <c r="Q27" s="38" t="s">
        <v>200</v>
      </c>
      <c r="R27" s="38" t="s">
        <v>45</v>
      </c>
    </row>
    <row r="28" spans="1:18" x14ac:dyDescent="0.25">
      <c r="A28" s="69">
        <v>18</v>
      </c>
      <c r="B28" s="70" t="s">
        <v>7</v>
      </c>
      <c r="C28" s="75" t="s">
        <v>258</v>
      </c>
      <c r="D28" s="75" t="s">
        <v>259</v>
      </c>
      <c r="E28" s="75" t="s">
        <v>260</v>
      </c>
      <c r="F28" s="102" t="s">
        <v>261</v>
      </c>
      <c r="G28" s="71" t="s">
        <v>43</v>
      </c>
      <c r="H28" s="71" t="s">
        <v>44</v>
      </c>
      <c r="I28" s="72" t="s">
        <v>44</v>
      </c>
      <c r="J28" s="32" t="s">
        <v>206</v>
      </c>
      <c r="K28" s="73">
        <v>3</v>
      </c>
      <c r="L28" s="71" t="s">
        <v>262</v>
      </c>
      <c r="M28" s="73">
        <v>13</v>
      </c>
      <c r="N28" s="36">
        <f t="shared" si="0"/>
        <v>0.33766233766233766</v>
      </c>
      <c r="O28" s="36">
        <f t="shared" si="1"/>
        <v>0.47272727272727272</v>
      </c>
      <c r="P28" s="73" t="str">
        <f t="shared" si="2"/>
        <v>участник</v>
      </c>
      <c r="Q28" s="72" t="s">
        <v>209</v>
      </c>
      <c r="R28" s="38" t="s">
        <v>210</v>
      </c>
    </row>
    <row r="29" spans="1:18" s="74" customFormat="1" ht="12.75" customHeight="1" x14ac:dyDescent="0.2">
      <c r="A29" s="24">
        <v>19</v>
      </c>
      <c r="B29" s="28" t="s">
        <v>7</v>
      </c>
      <c r="C29" s="57" t="s">
        <v>190</v>
      </c>
      <c r="D29" s="57" t="s">
        <v>191</v>
      </c>
      <c r="E29" s="57" t="s">
        <v>192</v>
      </c>
      <c r="F29" s="103">
        <v>42710</v>
      </c>
      <c r="G29" s="34" t="s">
        <v>43</v>
      </c>
      <c r="H29" s="34" t="s">
        <v>44</v>
      </c>
      <c r="I29" s="38" t="s">
        <v>44</v>
      </c>
      <c r="J29" s="38" t="s">
        <v>45</v>
      </c>
      <c r="K29" s="58" t="s">
        <v>172</v>
      </c>
      <c r="L29" s="34" t="s">
        <v>166</v>
      </c>
      <c r="M29" s="58">
        <v>11.5</v>
      </c>
      <c r="N29" s="36">
        <f t="shared" si="0"/>
        <v>0.29870129870129869</v>
      </c>
      <c r="O29" s="36">
        <f t="shared" si="1"/>
        <v>0.41818181818181815</v>
      </c>
      <c r="P29" s="58" t="str">
        <f t="shared" si="2"/>
        <v>участник</v>
      </c>
      <c r="Q29" s="38" t="s">
        <v>200</v>
      </c>
      <c r="R29" s="38" t="s">
        <v>45</v>
      </c>
    </row>
    <row r="30" spans="1:18" s="74" customFormat="1" ht="12.75" customHeight="1" x14ac:dyDescent="0.2">
      <c r="A30" s="69">
        <v>20</v>
      </c>
      <c r="B30" s="70" t="s">
        <v>7</v>
      </c>
      <c r="C30" s="75" t="s">
        <v>263</v>
      </c>
      <c r="D30" s="75" t="s">
        <v>264</v>
      </c>
      <c r="E30" s="75" t="s">
        <v>265</v>
      </c>
      <c r="F30" s="102" t="s">
        <v>266</v>
      </c>
      <c r="G30" s="71" t="s">
        <v>43</v>
      </c>
      <c r="H30" s="71" t="s">
        <v>44</v>
      </c>
      <c r="I30" s="72" t="s">
        <v>44</v>
      </c>
      <c r="J30" s="38" t="s">
        <v>206</v>
      </c>
      <c r="K30" s="73">
        <v>3</v>
      </c>
      <c r="L30" s="71" t="s">
        <v>267</v>
      </c>
      <c r="M30" s="73">
        <v>11</v>
      </c>
      <c r="N30" s="36">
        <f t="shared" si="0"/>
        <v>0.2857142857142857</v>
      </c>
      <c r="O30" s="36">
        <f t="shared" si="1"/>
        <v>0.4</v>
      </c>
      <c r="P30" s="73" t="str">
        <f t="shared" si="2"/>
        <v>участник</v>
      </c>
      <c r="Q30" s="72" t="s">
        <v>209</v>
      </c>
      <c r="R30" s="38" t="s">
        <v>210</v>
      </c>
    </row>
    <row r="31" spans="1:18" s="76" customFormat="1" x14ac:dyDescent="0.25">
      <c r="A31" s="24">
        <v>21</v>
      </c>
      <c r="B31" s="28" t="s">
        <v>7</v>
      </c>
      <c r="C31" s="57" t="s">
        <v>193</v>
      </c>
      <c r="D31" s="57" t="s">
        <v>188</v>
      </c>
      <c r="E31" s="57" t="s">
        <v>55</v>
      </c>
      <c r="F31" s="103">
        <v>42425</v>
      </c>
      <c r="G31" s="34" t="s">
        <v>43</v>
      </c>
      <c r="H31" s="34" t="s">
        <v>44</v>
      </c>
      <c r="I31" s="38" t="s">
        <v>44</v>
      </c>
      <c r="J31" s="38" t="s">
        <v>45</v>
      </c>
      <c r="K31" s="58" t="s">
        <v>172</v>
      </c>
      <c r="L31" s="34" t="s">
        <v>167</v>
      </c>
      <c r="M31" s="58">
        <v>10.5</v>
      </c>
      <c r="N31" s="36">
        <f t="shared" si="0"/>
        <v>0.27272727272727271</v>
      </c>
      <c r="O31" s="36">
        <f t="shared" si="1"/>
        <v>0.38181818181818183</v>
      </c>
      <c r="P31" s="58" t="str">
        <f t="shared" si="2"/>
        <v>участник</v>
      </c>
      <c r="Q31" s="38" t="s">
        <v>200</v>
      </c>
      <c r="R31" s="38" t="s">
        <v>45</v>
      </c>
    </row>
    <row r="32" spans="1:18" s="76" customFormat="1" x14ac:dyDescent="0.25">
      <c r="A32" s="69">
        <v>22</v>
      </c>
      <c r="B32" s="70" t="s">
        <v>7</v>
      </c>
      <c r="C32" s="75" t="s">
        <v>268</v>
      </c>
      <c r="D32" s="75" t="s">
        <v>269</v>
      </c>
      <c r="E32" s="75" t="s">
        <v>270</v>
      </c>
      <c r="F32" s="102" t="s">
        <v>271</v>
      </c>
      <c r="G32" s="71" t="s">
        <v>43</v>
      </c>
      <c r="H32" s="71" t="s">
        <v>44</v>
      </c>
      <c r="I32" s="72" t="s">
        <v>44</v>
      </c>
      <c r="J32" s="38" t="s">
        <v>206</v>
      </c>
      <c r="K32" s="73">
        <v>3</v>
      </c>
      <c r="L32" s="71" t="s">
        <v>272</v>
      </c>
      <c r="M32" s="73">
        <v>10.5</v>
      </c>
      <c r="N32" s="36">
        <f t="shared" si="0"/>
        <v>0.27272727272727271</v>
      </c>
      <c r="O32" s="36">
        <f t="shared" si="1"/>
        <v>0.38181818181818183</v>
      </c>
      <c r="P32" s="101" t="s">
        <v>82</v>
      </c>
      <c r="Q32" s="72" t="s">
        <v>209</v>
      </c>
      <c r="R32" s="38" t="s">
        <v>210</v>
      </c>
    </row>
    <row r="33" spans="1:18" s="76" customFormat="1" x14ac:dyDescent="0.25">
      <c r="A33" s="24">
        <v>23</v>
      </c>
      <c r="B33" s="28" t="s">
        <v>7</v>
      </c>
      <c r="C33" s="57" t="s">
        <v>194</v>
      </c>
      <c r="D33" s="57" t="s">
        <v>195</v>
      </c>
      <c r="E33" s="57" t="s">
        <v>196</v>
      </c>
      <c r="F33" s="103">
        <v>42509</v>
      </c>
      <c r="G33" s="34" t="s">
        <v>43</v>
      </c>
      <c r="H33" s="34" t="s">
        <v>44</v>
      </c>
      <c r="I33" s="38" t="s">
        <v>44</v>
      </c>
      <c r="J33" s="38" t="s">
        <v>45</v>
      </c>
      <c r="K33" s="58" t="s">
        <v>172</v>
      </c>
      <c r="L33" s="34" t="s">
        <v>168</v>
      </c>
      <c r="M33" s="58">
        <v>10</v>
      </c>
      <c r="N33" s="36">
        <f t="shared" si="0"/>
        <v>0.25974025974025972</v>
      </c>
      <c r="O33" s="36">
        <f t="shared" si="1"/>
        <v>0.36363636363636365</v>
      </c>
      <c r="P33" s="99" t="str">
        <f>IF(M33="","",IF($K$9=M33,$L$9,IF(M33&gt;=$H$9,"призер","участник")))</f>
        <v>участник</v>
      </c>
      <c r="Q33" s="38" t="s">
        <v>200</v>
      </c>
      <c r="R33" s="38" t="s">
        <v>45</v>
      </c>
    </row>
    <row r="34" spans="1:18" s="76" customFormat="1" x14ac:dyDescent="0.25">
      <c r="A34" s="24">
        <v>24</v>
      </c>
      <c r="B34" s="28" t="s">
        <v>7</v>
      </c>
      <c r="C34" s="57" t="s">
        <v>170</v>
      </c>
      <c r="D34" s="57" t="s">
        <v>171</v>
      </c>
      <c r="E34" s="57" t="s">
        <v>197</v>
      </c>
      <c r="F34" s="103">
        <v>42545</v>
      </c>
      <c r="G34" s="34" t="s">
        <v>43</v>
      </c>
      <c r="H34" s="34" t="s">
        <v>44</v>
      </c>
      <c r="I34" s="38" t="s">
        <v>44</v>
      </c>
      <c r="J34" s="38" t="s">
        <v>45</v>
      </c>
      <c r="K34" s="58" t="s">
        <v>172</v>
      </c>
      <c r="L34" s="34" t="s">
        <v>160</v>
      </c>
      <c r="M34" s="58">
        <v>7.5</v>
      </c>
      <c r="N34" s="36">
        <f t="shared" si="0"/>
        <v>0.19480519480519481</v>
      </c>
      <c r="O34" s="36">
        <f t="shared" si="1"/>
        <v>0.27272727272727271</v>
      </c>
      <c r="P34" s="58" t="str">
        <f>IF(M34="","",IF($K$9=M34,$L$9,IF(M34&gt;=$H$9,"призер","участник")))</f>
        <v>участник</v>
      </c>
      <c r="Q34" s="38" t="s">
        <v>200</v>
      </c>
      <c r="R34" s="38" t="s">
        <v>45</v>
      </c>
    </row>
    <row r="35" spans="1:18" s="76" customFormat="1" x14ac:dyDescent="0.25">
      <c r="A35" s="24">
        <v>25</v>
      </c>
      <c r="B35" s="28" t="s">
        <v>7</v>
      </c>
      <c r="C35" s="57" t="s">
        <v>176</v>
      </c>
      <c r="D35" s="57" t="s">
        <v>177</v>
      </c>
      <c r="E35" s="57" t="s">
        <v>141</v>
      </c>
      <c r="F35" s="103">
        <v>42732</v>
      </c>
      <c r="G35" s="34" t="s">
        <v>43</v>
      </c>
      <c r="H35" s="34" t="s">
        <v>44</v>
      </c>
      <c r="I35" s="38" t="s">
        <v>44</v>
      </c>
      <c r="J35" s="38" t="s">
        <v>45</v>
      </c>
      <c r="K35" s="58" t="s">
        <v>172</v>
      </c>
      <c r="L35" s="34" t="s">
        <v>162</v>
      </c>
      <c r="M35" s="58">
        <v>6</v>
      </c>
      <c r="N35" s="36">
        <f t="shared" si="0"/>
        <v>0.15584415584415584</v>
      </c>
      <c r="O35" s="36">
        <f t="shared" si="1"/>
        <v>0.21818181818181817</v>
      </c>
      <c r="P35" s="58" t="str">
        <f>IF(M35="","",IF($K$9=M35,$L$9,IF(M35&gt;=$H$9,"призер","участник")))</f>
        <v>участник</v>
      </c>
      <c r="Q35" s="38" t="s">
        <v>200</v>
      </c>
      <c r="R35" s="38" t="s">
        <v>45</v>
      </c>
    </row>
    <row r="36" spans="1:18" s="76" customFormat="1" x14ac:dyDescent="0.25">
      <c r="A36" s="24">
        <v>26</v>
      </c>
      <c r="B36" s="28" t="s">
        <v>7</v>
      </c>
      <c r="C36" s="57" t="s">
        <v>178</v>
      </c>
      <c r="D36" s="57" t="s">
        <v>179</v>
      </c>
      <c r="E36" s="57" t="s">
        <v>180</v>
      </c>
      <c r="F36" s="103">
        <v>42642</v>
      </c>
      <c r="G36" s="34" t="s">
        <v>43</v>
      </c>
      <c r="H36" s="34" t="s">
        <v>44</v>
      </c>
      <c r="I36" s="38" t="s">
        <v>44</v>
      </c>
      <c r="J36" s="38" t="s">
        <v>45</v>
      </c>
      <c r="K36" s="58" t="s">
        <v>172</v>
      </c>
      <c r="L36" s="34" t="s">
        <v>163</v>
      </c>
      <c r="M36" s="58">
        <v>4.5</v>
      </c>
      <c r="N36" s="36">
        <f t="shared" si="0"/>
        <v>0.11688311688311688</v>
      </c>
      <c r="O36" s="36">
        <f t="shared" si="1"/>
        <v>0.16363636363636364</v>
      </c>
      <c r="P36" s="58" t="str">
        <f>IF(M36="","",IF($K$9=M36,$L$9,IF(M36&gt;=$H$9,"призер","участник")))</f>
        <v>участник</v>
      </c>
      <c r="Q36" s="38" t="s">
        <v>200</v>
      </c>
      <c r="R36" s="38" t="s">
        <v>45</v>
      </c>
    </row>
    <row r="38" spans="1:18" x14ac:dyDescent="0.25">
      <c r="B38" s="52" t="s">
        <v>234</v>
      </c>
      <c r="C38" s="52" t="s">
        <v>118</v>
      </c>
      <c r="D38" s="27" t="s">
        <v>326</v>
      </c>
      <c r="E38" s="27"/>
      <c r="F38" s="27" t="s">
        <v>327</v>
      </c>
      <c r="G38" s="27"/>
    </row>
    <row r="39" spans="1:18" x14ac:dyDescent="0.25">
      <c r="C39" s="27"/>
      <c r="D39" s="27" t="s">
        <v>328</v>
      </c>
      <c r="E39" s="27"/>
      <c r="F39" s="27" t="s">
        <v>329</v>
      </c>
      <c r="G39" s="27"/>
    </row>
    <row r="40" spans="1:18" x14ac:dyDescent="0.25">
      <c r="C40" s="27"/>
      <c r="D40" s="27"/>
      <c r="E40" s="27"/>
      <c r="F40" s="27" t="s">
        <v>330</v>
      </c>
      <c r="G40" s="27"/>
    </row>
    <row r="41" spans="1:18" x14ac:dyDescent="0.25">
      <c r="C41" s="27"/>
      <c r="D41" s="27"/>
      <c r="E41" s="27"/>
      <c r="F41" s="27" t="s">
        <v>331</v>
      </c>
      <c r="G41" s="27"/>
    </row>
    <row r="42" spans="1:18" x14ac:dyDescent="0.25">
      <c r="C42" s="27"/>
      <c r="D42" s="27"/>
      <c r="E42" s="27"/>
      <c r="F42" s="27" t="s">
        <v>332</v>
      </c>
      <c r="G42" s="27"/>
    </row>
    <row r="43" spans="1:18" x14ac:dyDescent="0.25">
      <c r="C43" s="27"/>
      <c r="D43" s="27"/>
      <c r="E43" s="27"/>
      <c r="F43" s="27" t="s">
        <v>332</v>
      </c>
      <c r="G43" s="27"/>
    </row>
  </sheetData>
  <autoFilter ref="A10:R10">
    <sortState ref="A11:R36">
      <sortCondition descending="1" ref="O10"/>
    </sortState>
  </autoFilter>
  <mergeCells count="3">
    <mergeCell ref="A1:R1"/>
    <mergeCell ref="C2:P2"/>
    <mergeCell ref="C9:D9"/>
  </mergeCells>
  <conditionalFormatting sqref="E9">
    <cfRule type="expression" dxfId="6" priority="2">
      <formula>ISBLANK(E9)</formula>
    </cfRule>
  </conditionalFormatting>
  <conditionalFormatting sqref="C8">
    <cfRule type="expression" dxfId="5" priority="3">
      <formula>ISBLANK(C8)</formula>
    </cfRule>
  </conditionalFormatting>
  <conditionalFormatting sqref="C5">
    <cfRule type="expression" dxfId="4" priority="4">
      <formula>ISBLANK(C5)</formula>
    </cfRule>
  </conditionalFormatting>
  <conditionalFormatting sqref="C4">
    <cfRule type="expression" dxfId="3" priority="5">
      <formula>ISBLANK(C4)</formula>
    </cfRule>
  </conditionalFormatting>
  <dataValidations count="1">
    <dataValidation allowBlank="1" showInputMessage="1" showErrorMessage="1" sqref="A4:A8 C4:C8 F4:F5 E6:F7 F8 E9:E11 B10:D10 F10:F11 C11:D11 C29:F29">
      <formula1>0</formula1>
      <formula2>0</formula2>
    </dataValidation>
  </dataValidations>
  <pageMargins left="0.25" right="0.25" top="0.32986111111111099" bottom="0.34027777777777801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opLeftCell="I4" zoomScaleNormal="100" workbookViewId="0">
      <selection activeCell="I32" sqref="I32"/>
    </sheetView>
  </sheetViews>
  <sheetFormatPr defaultColWidth="9.140625" defaultRowHeight="15" x14ac:dyDescent="0.25"/>
  <cols>
    <col min="1" max="1" width="4.5703125" style="1" customWidth="1"/>
    <col min="2" max="2" width="19.5703125" style="1" customWidth="1"/>
    <col min="3" max="4" width="16.5703125" style="1" customWidth="1"/>
    <col min="5" max="5" width="14.42578125" style="1" customWidth="1"/>
    <col min="6" max="6" width="12.5703125" style="1" customWidth="1"/>
    <col min="7" max="7" width="14.140625" style="1" customWidth="1"/>
    <col min="8" max="8" width="15.28515625" style="1" customWidth="1"/>
    <col min="9" max="9" width="18.5703125" style="1" customWidth="1"/>
    <col min="10" max="10" width="21" style="1" customWidth="1"/>
    <col min="11" max="12" width="13.85546875" style="1" customWidth="1"/>
    <col min="13" max="13" width="10.7109375" style="1" customWidth="1"/>
    <col min="14" max="15" width="8.42578125" style="1" customWidth="1"/>
    <col min="16" max="16" width="13" style="1" customWidth="1"/>
    <col min="17" max="17" width="43.140625" style="1" customWidth="1"/>
    <col min="18" max="18" width="13.42578125" style="1" customWidth="1"/>
    <col min="19" max="16384" width="9.140625" style="1"/>
  </cols>
  <sheetData>
    <row r="1" spans="1:21" x14ac:dyDescent="0.2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21" ht="32.25" customHeight="1" x14ac:dyDescent="0.25">
      <c r="A2" s="76"/>
      <c r="B2" s="107"/>
      <c r="C2" s="125" t="s">
        <v>286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3" t="s">
        <v>1</v>
      </c>
      <c r="R2" s="4">
        <f>COUNTA(M11:M22)</f>
        <v>12</v>
      </c>
    </row>
    <row r="3" spans="1:21" x14ac:dyDescent="0.25">
      <c r="A3" s="76"/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3"/>
      <c r="R3" s="4"/>
    </row>
    <row r="4" spans="1:21" x14ac:dyDescent="0.25">
      <c r="A4" s="109" t="s">
        <v>2</v>
      </c>
      <c r="B4" s="110"/>
      <c r="C4" s="109" t="s">
        <v>287</v>
      </c>
      <c r="D4" s="76"/>
      <c r="E4" s="111" t="s">
        <v>4</v>
      </c>
      <c r="F4" s="112"/>
      <c r="G4" s="76"/>
      <c r="H4" s="76"/>
      <c r="I4" s="76"/>
      <c r="J4" s="76"/>
      <c r="K4" s="76"/>
      <c r="L4" s="76"/>
      <c r="M4" s="76"/>
      <c r="N4" s="76"/>
      <c r="O4" s="76"/>
      <c r="P4" s="76"/>
      <c r="Q4" s="10" t="s">
        <v>5</v>
      </c>
      <c r="R4" s="11">
        <f>COUNTIF(P11:P22,"победитель")</f>
        <v>1</v>
      </c>
    </row>
    <row r="5" spans="1:21" x14ac:dyDescent="0.25">
      <c r="A5" s="109" t="s">
        <v>6</v>
      </c>
      <c r="B5" s="110"/>
      <c r="C5" s="109" t="s">
        <v>7</v>
      </c>
      <c r="D5" s="76"/>
      <c r="E5" s="111" t="s">
        <v>8</v>
      </c>
      <c r="F5" s="112"/>
      <c r="G5" s="76"/>
      <c r="H5" s="76"/>
      <c r="I5" s="76"/>
      <c r="J5" s="76"/>
      <c r="K5" s="76"/>
      <c r="L5" s="76"/>
      <c r="M5" s="76"/>
      <c r="N5" s="76"/>
      <c r="O5" s="76"/>
      <c r="P5" s="76"/>
      <c r="Q5" s="10" t="s">
        <v>9</v>
      </c>
      <c r="R5" s="4">
        <v>3</v>
      </c>
    </row>
    <row r="6" spans="1:21" x14ac:dyDescent="0.25">
      <c r="A6" s="109" t="s">
        <v>10</v>
      </c>
      <c r="B6" s="110"/>
      <c r="C6" s="109" t="s">
        <v>11</v>
      </c>
      <c r="D6" s="76"/>
      <c r="E6" s="112"/>
      <c r="F6" s="112"/>
      <c r="G6" s="76"/>
      <c r="H6" s="76"/>
      <c r="I6" s="76"/>
      <c r="J6" s="76"/>
      <c r="K6" s="76"/>
      <c r="L6" s="76"/>
      <c r="M6" s="76"/>
      <c r="N6" s="76"/>
      <c r="O6" s="76"/>
      <c r="P6" s="76"/>
      <c r="Q6" s="10" t="s">
        <v>12</v>
      </c>
      <c r="R6" s="4">
        <f>COUNTIF(P11:P22,"участник")</f>
        <v>8</v>
      </c>
    </row>
    <row r="7" spans="1:21" x14ac:dyDescent="0.25">
      <c r="A7" s="109" t="s">
        <v>13</v>
      </c>
      <c r="B7" s="110"/>
      <c r="C7" s="109">
        <v>4</v>
      </c>
      <c r="D7" s="76"/>
      <c r="E7" s="112"/>
      <c r="F7" s="112"/>
      <c r="G7" s="76"/>
      <c r="H7" s="76"/>
      <c r="I7" s="76"/>
      <c r="J7" s="76"/>
      <c r="K7" s="76"/>
      <c r="L7" s="76"/>
      <c r="M7" s="76"/>
      <c r="N7" s="76"/>
      <c r="O7" s="76"/>
      <c r="P7" s="113"/>
      <c r="Q7" s="10" t="s">
        <v>14</v>
      </c>
      <c r="R7" s="13">
        <v>0.45</v>
      </c>
    </row>
    <row r="8" spans="1:21" x14ac:dyDescent="0.25">
      <c r="A8" s="109" t="s">
        <v>15</v>
      </c>
      <c r="B8" s="110"/>
      <c r="C8" s="114" t="s">
        <v>288</v>
      </c>
      <c r="D8" s="76"/>
      <c r="E8" s="76"/>
      <c r="F8" s="112"/>
      <c r="G8" s="76"/>
      <c r="H8" s="76"/>
      <c r="I8" s="76"/>
      <c r="J8" s="76"/>
      <c r="K8" s="76"/>
      <c r="L8" s="76"/>
      <c r="M8" s="115"/>
      <c r="N8" s="76"/>
      <c r="O8" s="76"/>
      <c r="P8" s="76"/>
      <c r="Q8" s="15" t="s">
        <v>17</v>
      </c>
      <c r="R8" s="13">
        <f>(R4+R5)/R2</f>
        <v>0.33333333333333331</v>
      </c>
    </row>
    <row r="9" spans="1:21" x14ac:dyDescent="0.25">
      <c r="A9" s="76"/>
      <c r="B9" s="76"/>
      <c r="C9" s="126" t="s">
        <v>18</v>
      </c>
      <c r="D9" s="126"/>
      <c r="E9" s="116">
        <v>63</v>
      </c>
      <c r="F9" s="76"/>
      <c r="G9" s="117" t="s">
        <v>19</v>
      </c>
      <c r="H9" s="118">
        <f>E9/2</f>
        <v>31.5</v>
      </c>
      <c r="I9" s="76"/>
      <c r="J9" s="119" t="s">
        <v>20</v>
      </c>
      <c r="K9" s="120">
        <f>MAX(M11:M22)</f>
        <v>54</v>
      </c>
      <c r="L9" s="121" t="str">
        <f>IF(K9*100/E9&gt;=50,"победитель","участник")</f>
        <v>победитель</v>
      </c>
      <c r="M9" s="115"/>
      <c r="N9" s="76"/>
      <c r="O9" s="76"/>
      <c r="P9" s="21">
        <f>R8-45%</f>
        <v>-0.1166666666666667</v>
      </c>
      <c r="Q9" s="10" t="s">
        <v>21</v>
      </c>
      <c r="R9" s="22">
        <f>IF((R2*P9)&gt;0,(R2*P9),0)</f>
        <v>0</v>
      </c>
    </row>
    <row r="10" spans="1:21" ht="90" x14ac:dyDescent="0.25">
      <c r="A10" s="23" t="s">
        <v>22</v>
      </c>
      <c r="B10" s="24" t="s">
        <v>23</v>
      </c>
      <c r="C10" s="24" t="s">
        <v>24</v>
      </c>
      <c r="D10" s="24" t="s">
        <v>25</v>
      </c>
      <c r="E10" s="24" t="s">
        <v>26</v>
      </c>
      <c r="F10" s="24" t="s">
        <v>27</v>
      </c>
      <c r="G10" s="24" t="s">
        <v>28</v>
      </c>
      <c r="H10" s="25" t="s">
        <v>29</v>
      </c>
      <c r="I10" s="24" t="s">
        <v>30</v>
      </c>
      <c r="J10" s="24" t="s">
        <v>31</v>
      </c>
      <c r="K10" s="24" t="s">
        <v>32</v>
      </c>
      <c r="L10" s="26" t="s">
        <v>33</v>
      </c>
      <c r="M10" s="24" t="s">
        <v>34</v>
      </c>
      <c r="N10" s="24" t="s">
        <v>35</v>
      </c>
      <c r="O10" s="24" t="s">
        <v>36</v>
      </c>
      <c r="P10" s="24" t="s">
        <v>37</v>
      </c>
      <c r="Q10" s="24" t="s">
        <v>38</v>
      </c>
      <c r="R10" s="24" t="s">
        <v>39</v>
      </c>
      <c r="S10" s="27"/>
      <c r="T10" s="27"/>
      <c r="U10" s="27"/>
    </row>
    <row r="11" spans="1:21" s="74" customFormat="1" ht="12.75" customHeight="1" x14ac:dyDescent="0.2">
      <c r="A11" s="24">
        <v>2</v>
      </c>
      <c r="B11" s="28" t="s">
        <v>7</v>
      </c>
      <c r="C11" s="57" t="s">
        <v>296</v>
      </c>
      <c r="D11" s="57" t="s">
        <v>297</v>
      </c>
      <c r="E11" s="57" t="s">
        <v>180</v>
      </c>
      <c r="F11" s="137">
        <v>42193</v>
      </c>
      <c r="G11" s="34" t="s">
        <v>322</v>
      </c>
      <c r="H11" s="34" t="s">
        <v>44</v>
      </c>
      <c r="I11" s="129" t="s">
        <v>44</v>
      </c>
      <c r="J11" s="128" t="s">
        <v>201</v>
      </c>
      <c r="K11" s="129" t="s">
        <v>292</v>
      </c>
      <c r="L11" s="130" t="s">
        <v>298</v>
      </c>
      <c r="M11" s="131">
        <v>54</v>
      </c>
      <c r="N11" s="132">
        <f>IF(M11="","",M11/$E$9)</f>
        <v>0.8571428571428571</v>
      </c>
      <c r="O11" s="132">
        <f>IF(M11="","",M11/$K$9)</f>
        <v>1</v>
      </c>
      <c r="P11" s="133" t="str">
        <f>IF(M11="","",IF($K$9=M11,$L$9,IF(M11&gt;=$H$9,"призер","участник")))</f>
        <v>победитель</v>
      </c>
      <c r="Q11" s="128" t="s">
        <v>294</v>
      </c>
      <c r="R11" s="38" t="s">
        <v>295</v>
      </c>
    </row>
    <row r="12" spans="1:21" s="74" customFormat="1" ht="12.75" customHeight="1" x14ac:dyDescent="0.2">
      <c r="A12" s="24">
        <v>5</v>
      </c>
      <c r="B12" s="28" t="s">
        <v>7</v>
      </c>
      <c r="C12" s="57" t="s">
        <v>307</v>
      </c>
      <c r="D12" s="57" t="s">
        <v>308</v>
      </c>
      <c r="E12" s="57" t="s">
        <v>145</v>
      </c>
      <c r="F12" s="127">
        <v>42084</v>
      </c>
      <c r="G12" s="34" t="s">
        <v>322</v>
      </c>
      <c r="H12" s="34" t="s">
        <v>44</v>
      </c>
      <c r="I12" s="129" t="s">
        <v>44</v>
      </c>
      <c r="J12" s="128" t="s">
        <v>201</v>
      </c>
      <c r="K12" s="129" t="s">
        <v>302</v>
      </c>
      <c r="L12" s="130" t="s">
        <v>285</v>
      </c>
      <c r="M12" s="131">
        <v>32</v>
      </c>
      <c r="N12" s="132">
        <f>IF(M12="","",M12/$E$9)</f>
        <v>0.50793650793650791</v>
      </c>
      <c r="O12" s="132">
        <f>IF(M12="","",M12/$K$9)</f>
        <v>0.59259259259259256</v>
      </c>
      <c r="P12" s="133" t="str">
        <f>IF(M12="","",IF($K$9=M12,$L$9,IF(M12&gt;=$H$9,"призер","участник")))</f>
        <v>призер</v>
      </c>
      <c r="Q12" s="128" t="s">
        <v>303</v>
      </c>
      <c r="R12" s="38" t="s">
        <v>295</v>
      </c>
    </row>
    <row r="13" spans="1:21" s="76" customFormat="1" x14ac:dyDescent="0.25">
      <c r="A13" s="69">
        <v>2</v>
      </c>
      <c r="B13" s="70" t="s">
        <v>7</v>
      </c>
      <c r="C13" s="75" t="s">
        <v>76</v>
      </c>
      <c r="D13" s="75" t="s">
        <v>277</v>
      </c>
      <c r="E13" s="75" t="s">
        <v>278</v>
      </c>
      <c r="F13" s="100" t="s">
        <v>279</v>
      </c>
      <c r="G13" s="34" t="s">
        <v>322</v>
      </c>
      <c r="H13" s="71" t="s">
        <v>44</v>
      </c>
      <c r="I13" s="71" t="s">
        <v>44</v>
      </c>
      <c r="J13" s="72" t="s">
        <v>206</v>
      </c>
      <c r="K13" s="73">
        <v>4</v>
      </c>
      <c r="L13" s="71" t="s">
        <v>324</v>
      </c>
      <c r="M13" s="73">
        <v>25</v>
      </c>
      <c r="N13" s="36">
        <f>IF(M13="","",M13/$E$9)</f>
        <v>0.3968253968253968</v>
      </c>
      <c r="O13" s="36">
        <f>IF(M13="","",M13/$K$9)</f>
        <v>0.46296296296296297</v>
      </c>
      <c r="P13" s="73" t="s">
        <v>198</v>
      </c>
      <c r="Q13" s="72" t="s">
        <v>276</v>
      </c>
      <c r="R13" s="38" t="s">
        <v>210</v>
      </c>
    </row>
    <row r="14" spans="1:21" s="39" customFormat="1" ht="12.95" customHeight="1" thickBot="1" x14ac:dyDescent="0.25">
      <c r="A14" s="24">
        <v>1</v>
      </c>
      <c r="B14" s="28" t="s">
        <v>7</v>
      </c>
      <c r="C14" s="57" t="s">
        <v>289</v>
      </c>
      <c r="D14" s="57" t="s">
        <v>290</v>
      </c>
      <c r="E14" s="57" t="s">
        <v>291</v>
      </c>
      <c r="F14" s="127">
        <v>42229</v>
      </c>
      <c r="G14" s="34" t="s">
        <v>322</v>
      </c>
      <c r="H14" s="34" t="s">
        <v>44</v>
      </c>
      <c r="I14" s="129" t="s">
        <v>44</v>
      </c>
      <c r="J14" s="128" t="s">
        <v>201</v>
      </c>
      <c r="K14" s="129" t="s">
        <v>292</v>
      </c>
      <c r="L14" s="130" t="s">
        <v>293</v>
      </c>
      <c r="M14" s="131">
        <v>24</v>
      </c>
      <c r="N14" s="132">
        <f>IF(M14="","",M14/$E$9)</f>
        <v>0.38095238095238093</v>
      </c>
      <c r="O14" s="132">
        <f>IF(M14="","",M14/$K$9)</f>
        <v>0.44444444444444442</v>
      </c>
      <c r="P14" s="133" t="s">
        <v>198</v>
      </c>
      <c r="Q14" s="128" t="s">
        <v>294</v>
      </c>
      <c r="R14" s="38" t="s">
        <v>295</v>
      </c>
    </row>
    <row r="15" spans="1:21" s="39" customFormat="1" ht="12.95" customHeight="1" thickBot="1" x14ac:dyDescent="0.25">
      <c r="A15" s="69">
        <v>1</v>
      </c>
      <c r="B15" s="70" t="s">
        <v>7</v>
      </c>
      <c r="C15" s="75" t="s">
        <v>121</v>
      </c>
      <c r="D15" s="75" t="s">
        <v>273</v>
      </c>
      <c r="E15" s="75" t="s">
        <v>145</v>
      </c>
      <c r="F15" s="138" t="s">
        <v>274</v>
      </c>
      <c r="G15" s="34" t="s">
        <v>322</v>
      </c>
      <c r="H15" s="71" t="s">
        <v>44</v>
      </c>
      <c r="I15" s="71" t="s">
        <v>44</v>
      </c>
      <c r="J15" s="72" t="s">
        <v>206</v>
      </c>
      <c r="K15" s="73">
        <v>4</v>
      </c>
      <c r="L15" s="71" t="s">
        <v>323</v>
      </c>
      <c r="M15" s="73">
        <v>19</v>
      </c>
      <c r="N15" s="36">
        <f>IF(M15="","",M15/$E$9)</f>
        <v>0.30158730158730157</v>
      </c>
      <c r="O15" s="36">
        <f>IF(M15="","",M15/$K$9)</f>
        <v>0.35185185185185186</v>
      </c>
      <c r="P15" s="73" t="str">
        <f>IF(M15="","",IF($K$9=M15,$L$9,IF(M15&gt;=$H$9,"призер","участник")))</f>
        <v>участник</v>
      </c>
      <c r="Q15" s="72" t="s">
        <v>276</v>
      </c>
      <c r="R15" s="38" t="s">
        <v>210</v>
      </c>
    </row>
    <row r="16" spans="1:21" s="27" customFormat="1" x14ac:dyDescent="0.25">
      <c r="A16" s="24">
        <v>3</v>
      </c>
      <c r="B16" s="28" t="s">
        <v>7</v>
      </c>
      <c r="C16" s="57" t="s">
        <v>299</v>
      </c>
      <c r="D16" s="57" t="s">
        <v>300</v>
      </c>
      <c r="E16" s="57" t="s">
        <v>301</v>
      </c>
      <c r="F16" s="134">
        <v>42289</v>
      </c>
      <c r="G16" s="34" t="s">
        <v>322</v>
      </c>
      <c r="H16" s="34" t="s">
        <v>44</v>
      </c>
      <c r="I16" s="136" t="s">
        <v>44</v>
      </c>
      <c r="J16" s="135" t="s">
        <v>201</v>
      </c>
      <c r="K16" s="136" t="s">
        <v>302</v>
      </c>
      <c r="L16" s="130" t="s">
        <v>275</v>
      </c>
      <c r="M16" s="131">
        <v>19</v>
      </c>
      <c r="N16" s="132">
        <f>IF(M16="","",M16/$E$9)</f>
        <v>0.30158730158730157</v>
      </c>
      <c r="O16" s="132">
        <f>IF(M16="","",M16/$K$9)</f>
        <v>0.35185185185185186</v>
      </c>
      <c r="P16" s="133" t="str">
        <f>IF(M16="","",IF($K$9=M16,$L$9,IF(M16&gt;=$H$9,"призер","участник")))</f>
        <v>участник</v>
      </c>
      <c r="Q16" s="128" t="s">
        <v>303</v>
      </c>
      <c r="R16" s="38" t="s">
        <v>295</v>
      </c>
    </row>
    <row r="17" spans="1:18" s="27" customFormat="1" x14ac:dyDescent="0.25">
      <c r="A17" s="24">
        <v>6</v>
      </c>
      <c r="B17" s="28" t="s">
        <v>7</v>
      </c>
      <c r="C17" s="57" t="s">
        <v>309</v>
      </c>
      <c r="D17" s="57" t="s">
        <v>310</v>
      </c>
      <c r="E17" s="57" t="s">
        <v>311</v>
      </c>
      <c r="F17" s="127">
        <v>42122</v>
      </c>
      <c r="G17" s="34" t="s">
        <v>322</v>
      </c>
      <c r="H17" s="34" t="s">
        <v>44</v>
      </c>
      <c r="I17" s="129" t="s">
        <v>44</v>
      </c>
      <c r="J17" s="128" t="s">
        <v>201</v>
      </c>
      <c r="K17" s="129" t="s">
        <v>302</v>
      </c>
      <c r="L17" s="130" t="s">
        <v>312</v>
      </c>
      <c r="M17" s="131">
        <v>19</v>
      </c>
      <c r="N17" s="132">
        <f>IF(M17="","",M17/$E$9)</f>
        <v>0.30158730158730157</v>
      </c>
      <c r="O17" s="132">
        <f>IF(M17="","",M17/$K$9)</f>
        <v>0.35185185185185186</v>
      </c>
      <c r="P17" s="133" t="str">
        <f>IF(M17="","",IF($K$9=M17,$L$9,IF(M17&gt;=$H$9,"призер","участник")))</f>
        <v>участник</v>
      </c>
      <c r="Q17" s="128" t="s">
        <v>303</v>
      </c>
      <c r="R17" s="38" t="s">
        <v>295</v>
      </c>
    </row>
    <row r="18" spans="1:18" s="27" customFormat="1" x14ac:dyDescent="0.25">
      <c r="A18" s="24">
        <v>7</v>
      </c>
      <c r="B18" s="28" t="s">
        <v>7</v>
      </c>
      <c r="C18" s="57" t="s">
        <v>313</v>
      </c>
      <c r="D18" s="57" t="s">
        <v>225</v>
      </c>
      <c r="E18" s="57" t="s">
        <v>226</v>
      </c>
      <c r="F18" s="127">
        <v>42107</v>
      </c>
      <c r="G18" s="34" t="s">
        <v>322</v>
      </c>
      <c r="H18" s="34" t="s">
        <v>44</v>
      </c>
      <c r="I18" s="129" t="s">
        <v>44</v>
      </c>
      <c r="J18" s="128" t="s">
        <v>201</v>
      </c>
      <c r="K18" s="129" t="s">
        <v>302</v>
      </c>
      <c r="L18" s="130" t="s">
        <v>314</v>
      </c>
      <c r="M18" s="131">
        <v>13</v>
      </c>
      <c r="N18" s="132">
        <f>IF(M18="","",M18/$E$9)</f>
        <v>0.20634920634920634</v>
      </c>
      <c r="O18" s="132">
        <f>IF(M18="","",M18/$K$9)</f>
        <v>0.24074074074074073</v>
      </c>
      <c r="P18" s="133" t="str">
        <f>IF(M18="","",IF($K$9=M18,$L$9,IF(M18&gt;=$H$9,"призер","участник")))</f>
        <v>участник</v>
      </c>
      <c r="Q18" s="128" t="s">
        <v>303</v>
      </c>
      <c r="R18" s="38" t="s">
        <v>295</v>
      </c>
    </row>
    <row r="19" spans="1:18" s="27" customFormat="1" x14ac:dyDescent="0.25">
      <c r="A19" s="24">
        <v>8</v>
      </c>
      <c r="B19" s="28" t="s">
        <v>7</v>
      </c>
      <c r="C19" s="57" t="s">
        <v>315</v>
      </c>
      <c r="D19" s="57" t="s">
        <v>316</v>
      </c>
      <c r="E19" s="57" t="s">
        <v>317</v>
      </c>
      <c r="F19" s="127">
        <v>42105</v>
      </c>
      <c r="G19" s="34" t="s">
        <v>322</v>
      </c>
      <c r="H19" s="34" t="s">
        <v>44</v>
      </c>
      <c r="I19" s="129" t="s">
        <v>44</v>
      </c>
      <c r="J19" s="128" t="s">
        <v>201</v>
      </c>
      <c r="K19" s="129" t="s">
        <v>302</v>
      </c>
      <c r="L19" s="130" t="s">
        <v>318</v>
      </c>
      <c r="M19" s="131">
        <v>10</v>
      </c>
      <c r="N19" s="132">
        <f>IF(M19="","",M19/$E$9)</f>
        <v>0.15873015873015872</v>
      </c>
      <c r="O19" s="132">
        <f>IF(M19="","",M19/$K$9)</f>
        <v>0.18518518518518517</v>
      </c>
      <c r="P19" s="133" t="str">
        <f>IF(M19="","",IF($K$9=M19,$L$9,IF(M19&gt;=$H$9,"призер","участник")))</f>
        <v>участник</v>
      </c>
      <c r="Q19" s="128" t="s">
        <v>303</v>
      </c>
      <c r="R19" s="38" t="s">
        <v>295</v>
      </c>
    </row>
    <row r="20" spans="1:18" s="27" customFormat="1" x14ac:dyDescent="0.25">
      <c r="A20" s="24">
        <v>9</v>
      </c>
      <c r="B20" s="28" t="s">
        <v>7</v>
      </c>
      <c r="C20" s="57" t="s">
        <v>319</v>
      </c>
      <c r="D20" s="57" t="s">
        <v>320</v>
      </c>
      <c r="E20" s="57" t="s">
        <v>321</v>
      </c>
      <c r="F20" s="127">
        <v>42284</v>
      </c>
      <c r="G20" s="34" t="s">
        <v>322</v>
      </c>
      <c r="H20" s="34" t="s">
        <v>44</v>
      </c>
      <c r="I20" s="129" t="s">
        <v>44</v>
      </c>
      <c r="J20" s="128" t="s">
        <v>201</v>
      </c>
      <c r="K20" s="129" t="s">
        <v>302</v>
      </c>
      <c r="L20" s="130" t="s">
        <v>280</v>
      </c>
      <c r="M20" s="131">
        <v>9</v>
      </c>
      <c r="N20" s="132">
        <f>IF(M20="","",M20/$E$9)</f>
        <v>0.14285714285714285</v>
      </c>
      <c r="O20" s="132">
        <f>IF(M20="","",M20/$K$9)</f>
        <v>0.16666666666666666</v>
      </c>
      <c r="P20" s="133" t="str">
        <f>IF(M20="","",IF($K$9=M20,$L$9,IF(M20&gt;=$H$9,"призер","участник")))</f>
        <v>участник</v>
      </c>
      <c r="Q20" s="128" t="s">
        <v>303</v>
      </c>
      <c r="R20" s="38" t="s">
        <v>295</v>
      </c>
    </row>
    <row r="21" spans="1:18" s="27" customFormat="1" x14ac:dyDescent="0.25">
      <c r="A21" s="69">
        <v>3</v>
      </c>
      <c r="B21" s="70" t="s">
        <v>7</v>
      </c>
      <c r="C21" s="75" t="s">
        <v>281</v>
      </c>
      <c r="D21" s="75" t="s">
        <v>282</v>
      </c>
      <c r="E21" s="75" t="s">
        <v>283</v>
      </c>
      <c r="F21" s="105" t="s">
        <v>284</v>
      </c>
      <c r="G21" s="34" t="s">
        <v>322</v>
      </c>
      <c r="H21" s="71" t="s">
        <v>44</v>
      </c>
      <c r="I21" s="71" t="s">
        <v>44</v>
      </c>
      <c r="J21" s="72" t="s">
        <v>206</v>
      </c>
      <c r="K21" s="106">
        <v>4</v>
      </c>
      <c r="L21" s="71" t="s">
        <v>325</v>
      </c>
      <c r="M21" s="73">
        <v>6</v>
      </c>
      <c r="N21" s="36">
        <f>IF(M21="","",M21/$E$9)</f>
        <v>9.5238095238095233E-2</v>
      </c>
      <c r="O21" s="36">
        <f>IF(M21="","",M21/$K$9)</f>
        <v>0.1111111111111111</v>
      </c>
      <c r="P21" s="73" t="str">
        <f>IF(M21="","",IF($K$9=M21,$L$9,IF(M21&gt;=$H$9,"призер","участник")))</f>
        <v>участник</v>
      </c>
      <c r="Q21" s="72" t="s">
        <v>276</v>
      </c>
      <c r="R21" s="38" t="s">
        <v>210</v>
      </c>
    </row>
    <row r="22" spans="1:18" s="27" customFormat="1" x14ac:dyDescent="0.25">
      <c r="A22" s="24">
        <v>4</v>
      </c>
      <c r="B22" s="28" t="s">
        <v>7</v>
      </c>
      <c r="C22" s="57" t="s">
        <v>304</v>
      </c>
      <c r="D22" s="57" t="s">
        <v>115</v>
      </c>
      <c r="E22" s="57" t="s">
        <v>305</v>
      </c>
      <c r="F22" s="127">
        <v>42210</v>
      </c>
      <c r="G22" s="34" t="s">
        <v>322</v>
      </c>
      <c r="H22" s="34" t="s">
        <v>44</v>
      </c>
      <c r="I22" s="129" t="s">
        <v>44</v>
      </c>
      <c r="J22" s="128" t="s">
        <v>201</v>
      </c>
      <c r="K22" s="129" t="s">
        <v>302</v>
      </c>
      <c r="L22" s="130" t="s">
        <v>306</v>
      </c>
      <c r="M22" s="131">
        <v>4</v>
      </c>
      <c r="N22" s="132">
        <f>IF(M22="","",M22/$E$9)</f>
        <v>6.3492063492063489E-2</v>
      </c>
      <c r="O22" s="132">
        <f>IF(M22="","",M22/$K$9)</f>
        <v>7.407407407407407E-2</v>
      </c>
      <c r="P22" s="133" t="str">
        <f>IF(M22="","",IF($K$9=M22,$L$9,IF(M22&gt;=$H$9,"призер","участник")))</f>
        <v>участник</v>
      </c>
      <c r="Q22" s="128" t="s">
        <v>303</v>
      </c>
      <c r="R22" s="38" t="s">
        <v>295</v>
      </c>
    </row>
    <row r="24" spans="1:18" x14ac:dyDescent="0.25">
      <c r="B24" s="52" t="s">
        <v>118</v>
      </c>
      <c r="C24" s="27" t="s">
        <v>326</v>
      </c>
      <c r="E24" s="1" t="s">
        <v>327</v>
      </c>
    </row>
    <row r="25" spans="1:18" x14ac:dyDescent="0.25">
      <c r="C25" s="27" t="s">
        <v>328</v>
      </c>
      <c r="D25" s="27"/>
      <c r="E25" s="27" t="s">
        <v>329</v>
      </c>
    </row>
    <row r="26" spans="1:18" x14ac:dyDescent="0.25">
      <c r="C26" s="27"/>
      <c r="D26" s="27"/>
      <c r="E26" s="27" t="s">
        <v>330</v>
      </c>
    </row>
    <row r="27" spans="1:18" x14ac:dyDescent="0.25">
      <c r="C27" s="27"/>
      <c r="D27" s="27"/>
      <c r="E27" s="27" t="s">
        <v>331</v>
      </c>
    </row>
    <row r="28" spans="1:18" x14ac:dyDescent="0.25">
      <c r="C28" s="27"/>
      <c r="D28" s="27"/>
      <c r="E28" s="27" t="s">
        <v>332</v>
      </c>
    </row>
    <row r="29" spans="1:18" x14ac:dyDescent="0.25">
      <c r="E29" s="1" t="s">
        <v>332</v>
      </c>
    </row>
  </sheetData>
  <protectedRanges>
    <protectedRange sqref="N14:N22" name="Диапазон1_3_1"/>
    <protectedRange sqref="O14:O22" name="Диапазон1_1_1_1"/>
    <protectedRange sqref="P14:P22" name="Диапазон1_2_1_1_1"/>
  </protectedRanges>
  <autoFilter ref="A10:R10">
    <sortState ref="A11:R22">
      <sortCondition descending="1" ref="M10"/>
    </sortState>
  </autoFilter>
  <mergeCells count="3">
    <mergeCell ref="A1:R1"/>
    <mergeCell ref="C2:P2"/>
    <mergeCell ref="C9:D9"/>
  </mergeCells>
  <conditionalFormatting sqref="C4:C5">
    <cfRule type="expression" dxfId="2" priority="3">
      <formula>ISBLANK(C4)</formula>
    </cfRule>
  </conditionalFormatting>
  <conditionalFormatting sqref="C8">
    <cfRule type="expression" dxfId="1" priority="2">
      <formula>ISBLANK(C8)</formula>
    </cfRule>
  </conditionalFormatting>
  <conditionalFormatting sqref="E9">
    <cfRule type="expression" dxfId="0" priority="1">
      <formula>ISBLANK(E9)</formula>
    </cfRule>
  </conditionalFormatting>
  <dataValidations count="2">
    <dataValidation allowBlank="1" showInputMessage="1" showErrorMessage="1" sqref="E9:E10 F10:F11 B10:D10 F8 A4:A8 C4:C8 F4:F5 E6:F7 C11:E11">
      <formula1>0</formula1>
      <formula2>0</formula2>
    </dataValidation>
    <dataValidation allowBlank="1" showInputMessage="1" showErrorMessage="1" sqref="C14:F14"/>
  </dataValidations>
  <pageMargins left="0.25" right="0.25" top="0.32986111111111099" bottom="0.34027777777777801" header="0.511811023622047" footer="0.511811023622047"/>
  <pageSetup paperSize="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tabSelected="1" zoomScaleNormal="100" workbookViewId="0">
      <selection activeCell="H6" sqref="H6"/>
    </sheetView>
  </sheetViews>
  <sheetFormatPr defaultColWidth="8.7109375" defaultRowHeight="12.75" x14ac:dyDescent="0.2"/>
  <cols>
    <col min="2" max="2" width="40" customWidth="1"/>
  </cols>
  <sheetData>
    <row r="2" spans="2:4" x14ac:dyDescent="0.2">
      <c r="B2" s="59" t="s">
        <v>155</v>
      </c>
    </row>
    <row r="4" spans="2:4" s="60" customFormat="1" ht="24" customHeight="1" x14ac:dyDescent="0.2">
      <c r="B4" s="61" t="s">
        <v>156</v>
      </c>
      <c r="C4" s="62">
        <v>62</v>
      </c>
    </row>
    <row r="5" spans="2:4" s="60" customFormat="1" ht="24" customHeight="1" x14ac:dyDescent="0.2">
      <c r="B5" s="61" t="s">
        <v>157</v>
      </c>
      <c r="C5" s="62">
        <v>3</v>
      </c>
    </row>
    <row r="6" spans="2:4" s="60" customFormat="1" ht="24" customHeight="1" x14ac:dyDescent="0.2">
      <c r="B6" s="61" t="s">
        <v>158</v>
      </c>
      <c r="C6" s="62">
        <v>24</v>
      </c>
    </row>
    <row r="7" spans="2:4" s="60" customFormat="1" ht="24" customHeight="1" x14ac:dyDescent="0.2">
      <c r="B7" s="61" t="s">
        <v>159</v>
      </c>
      <c r="C7" s="62">
        <v>35</v>
      </c>
    </row>
    <row r="8" spans="2:4" s="60" customFormat="1" ht="24" customHeight="1" x14ac:dyDescent="0.2">
      <c r="B8" s="61" t="s">
        <v>14</v>
      </c>
      <c r="C8" s="63">
        <v>0.45</v>
      </c>
    </row>
    <row r="9" spans="2:4" s="60" customFormat="1" ht="24" customHeight="1" x14ac:dyDescent="0.2">
      <c r="B9" s="64" t="s">
        <v>17</v>
      </c>
      <c r="C9" s="63">
        <f>(C5+C6)/C4</f>
        <v>0.43548387096774194</v>
      </c>
    </row>
    <row r="10" spans="2:4" s="60" customFormat="1" ht="24" customHeight="1" x14ac:dyDescent="0.2">
      <c r="B10" s="61" t="s">
        <v>21</v>
      </c>
      <c r="C10" s="65">
        <f>IF((C4*D10)&gt;0,(C4*D10),0)</f>
        <v>0</v>
      </c>
      <c r="D10" s="66">
        <f>C9-45%</f>
        <v>-1.4516129032258074E-2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Инструкция</vt:lpstr>
      <vt:lpstr>2 класс</vt:lpstr>
      <vt:lpstr>3 класс</vt:lpstr>
      <vt:lpstr>4 класс</vt:lpstr>
      <vt:lpstr>Сводная</vt:lpstr>
      <vt:lpstr>'2 класс'!school_type</vt:lpstr>
      <vt:lpstr>'3 класс'!school_type</vt:lpstr>
      <vt:lpstr>'4 класс'!school_type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User</cp:lastModifiedBy>
  <cp:revision>7</cp:revision>
  <cp:lastPrinted>2025-09-10T05:49:18Z</cp:lastPrinted>
  <dcterms:created xsi:type="dcterms:W3CDTF">2007-11-07T20:16:05Z</dcterms:created>
  <dcterms:modified xsi:type="dcterms:W3CDTF">2025-10-20T12:55:26Z</dcterms:modified>
  <dc:language>ru-RU</dc:language>
</cp:coreProperties>
</file>